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ohem\Dropbox\V6-Dochlazení administrativních prostor budov ČNB\_received\KONEČNÝ ROZPOČET ZNOVU\zadávací\"/>
    </mc:Choice>
  </mc:AlternateContent>
  <xr:revisionPtr revIDLastSave="0" documentId="13_ncr:1_{BECE0CCF-135B-4DA1-93CF-83212D469CC2}" xr6:coauthVersionLast="47" xr6:coauthVersionMax="47" xr10:uidLastSave="{00000000-0000-0000-0000-000000000000}"/>
  <bookViews>
    <workbookView xWindow="-28920" yWindow="-120" windowWidth="29040" windowHeight="15720" activeTab="2" xr2:uid="{00000000-000D-0000-FFFF-FFFF00000000}"/>
  </bookViews>
  <sheets>
    <sheet name="Rekapitulace stavby" sheetId="1" r:id="rId1"/>
    <sheet name="D1.1 - Stavba - DP01" sheetId="2" r:id="rId2"/>
    <sheet name="D1.4.2 - Chlazení - DP01" sheetId="3" r:id="rId3"/>
    <sheet name="D1.4.4 - Elektroinstalace..." sheetId="4" r:id="rId4"/>
  </sheets>
  <definedNames>
    <definedName name="_xlnm._FilterDatabase" localSheetId="1" hidden="1">'D1.1 - Stavba - DP01'!$C$99:$K$273</definedName>
    <definedName name="_xlnm._FilterDatabase" localSheetId="2" hidden="1">'D1.4.2 - Chlazení - DP01'!$C$86:$K$151</definedName>
    <definedName name="_xlnm._FilterDatabase" localSheetId="3" hidden="1">'D1.4.4 - Elektroinstalace...'!$C$86:$K$127</definedName>
    <definedName name="_xlnm.Print_Area" localSheetId="1">'D1.1 - Stavba - DP01'!$C$4:$J$39,'D1.1 - Stavba - DP01'!$C$45:$J$81,'D1.1 - Stavba - DP01'!$C$87:$K$273</definedName>
    <definedName name="_xlnm.Print_Area" localSheetId="2">'D1.4.2 - Chlazení - DP01'!$C$4:$J$39,'D1.4.2 - Chlazení - DP01'!$C$45:$J$68,'D1.4.2 - Chlazení - DP01'!$C$74:$K$151</definedName>
    <definedName name="_xlnm.Print_Area" localSheetId="3">'D1.4.4 - Elektroinstalace...'!$C$4:$J$39,'D1.4.4 - Elektroinstalace...'!$C$45:$J$68,'D1.4.4 - Elektroinstalace...'!$C$74:$K$127</definedName>
    <definedName name="_xlnm.Print_Area" localSheetId="0">'Rekapitulace stavby'!$D$4:$AO$36,'Rekapitulace stavby'!$C$42:$AQ$58</definedName>
    <definedName name="_xlnm.Print_Titles" localSheetId="1">'D1.1 - Stavba - DP01'!$99:$99</definedName>
    <definedName name="_xlnm.Print_Titles" localSheetId="2">'D1.4.2 - Chlazení - DP01'!$86:$86</definedName>
    <definedName name="_xlnm.Print_Titles" localSheetId="3">'D1.4.4 - Elektroinstalace...'!$86:$86</definedName>
    <definedName name="_xlnm.Print_Titles" localSheetId="0">'Rekapitulace stavby'!$52:$52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3" l="1"/>
  <c r="J125" i="4"/>
  <c r="J121" i="4"/>
  <c r="J119" i="4"/>
  <c r="J118" i="4"/>
  <c r="J117" i="4"/>
  <c r="J116" i="4"/>
  <c r="J115" i="4"/>
  <c r="J114" i="4"/>
  <c r="J113" i="4"/>
  <c r="J112" i="4"/>
  <c r="J109" i="4"/>
  <c r="J107" i="4"/>
  <c r="J106" i="4"/>
  <c r="J105" i="4"/>
  <c r="J102" i="4"/>
  <c r="J100" i="4"/>
  <c r="J98" i="4"/>
  <c r="J96" i="4"/>
  <c r="J94" i="4"/>
  <c r="J92" i="4"/>
  <c r="J89" i="4"/>
  <c r="J150" i="3"/>
  <c r="J148" i="3"/>
  <c r="J147" i="3"/>
  <c r="J145" i="3"/>
  <c r="J144" i="3"/>
  <c r="J142" i="3"/>
  <c r="J141" i="3"/>
  <c r="J140" i="3"/>
  <c r="J139" i="3"/>
  <c r="J138" i="3"/>
  <c r="J137" i="3"/>
  <c r="J136" i="3"/>
  <c r="J135" i="3"/>
  <c r="J134" i="3"/>
  <c r="J132" i="3"/>
  <c r="J130" i="3"/>
  <c r="J127" i="3"/>
  <c r="J125" i="3"/>
  <c r="J123" i="3"/>
  <c r="J121" i="3"/>
  <c r="J119" i="3"/>
  <c r="J118" i="3"/>
  <c r="J117" i="3"/>
  <c r="J116" i="3"/>
  <c r="J115" i="3"/>
  <c r="J114" i="3"/>
  <c r="J113" i="3"/>
  <c r="J112" i="3"/>
  <c r="J110" i="3"/>
  <c r="J109" i="3"/>
  <c r="J107" i="3"/>
  <c r="J105" i="3"/>
  <c r="J102" i="3"/>
  <c r="J100" i="3"/>
  <c r="J98" i="3"/>
  <c r="J96" i="3"/>
  <c r="J93" i="3"/>
  <c r="J91" i="3"/>
  <c r="J89" i="3"/>
  <c r="J271" i="2"/>
  <c r="J268" i="2"/>
  <c r="J265" i="2"/>
  <c r="J262" i="2"/>
  <c r="J260" i="2"/>
  <c r="J256" i="2"/>
  <c r="J253" i="2"/>
  <c r="J249" i="2"/>
  <c r="J246" i="2"/>
  <c r="J236" i="2"/>
  <c r="J234" i="2"/>
  <c r="J231" i="2"/>
  <c r="J229" i="2"/>
  <c r="J226" i="2"/>
  <c r="J224" i="2"/>
  <c r="J222" i="2"/>
  <c r="J220" i="2"/>
  <c r="J217" i="2"/>
  <c r="J215" i="2"/>
  <c r="J213" i="2"/>
  <c r="J211" i="2"/>
  <c r="J209" i="2"/>
  <c r="J207" i="2"/>
  <c r="J204" i="2"/>
  <c r="J202" i="2"/>
  <c r="J200" i="2"/>
  <c r="J198" i="2"/>
  <c r="J196" i="2"/>
  <c r="J194" i="2"/>
  <c r="J191" i="2"/>
  <c r="J189" i="2"/>
  <c r="J187" i="2"/>
  <c r="J185" i="2"/>
  <c r="J183" i="2"/>
  <c r="J180" i="2"/>
  <c r="J178" i="2"/>
  <c r="J176" i="2"/>
  <c r="J173" i="2"/>
  <c r="J171" i="2"/>
  <c r="J170" i="2"/>
  <c r="J168" i="2"/>
  <c r="J166" i="2"/>
  <c r="J163" i="2"/>
  <c r="J161" i="2"/>
  <c r="J159" i="2"/>
  <c r="J157" i="2"/>
  <c r="J155" i="2"/>
  <c r="J151" i="2"/>
  <c r="J148" i="2"/>
  <c r="J146" i="2"/>
  <c r="J143" i="2"/>
  <c r="J141" i="2"/>
  <c r="J139" i="2"/>
  <c r="J135" i="2"/>
  <c r="J128" i="2"/>
  <c r="J126" i="2"/>
  <c r="J124" i="2"/>
  <c r="J122" i="2"/>
  <c r="J120" i="2"/>
  <c r="J116" i="2"/>
  <c r="J114" i="2"/>
  <c r="J112" i="2"/>
  <c r="J106" i="2"/>
  <c r="J103" i="2"/>
  <c r="BK125" i="4"/>
  <c r="BK121" i="4"/>
  <c r="BK119" i="4"/>
  <c r="BK118" i="4"/>
  <c r="BK117" i="4"/>
  <c r="BK116" i="4"/>
  <c r="BK115" i="4"/>
  <c r="BK114" i="4"/>
  <c r="BK113" i="4"/>
  <c r="BK112" i="4"/>
  <c r="BK109" i="4"/>
  <c r="BK107" i="4"/>
  <c r="BK106" i="4"/>
  <c r="BK105" i="4"/>
  <c r="BK102" i="4"/>
  <c r="BK100" i="4"/>
  <c r="BK98" i="4"/>
  <c r="BK96" i="4"/>
  <c r="BK94" i="4"/>
  <c r="BK92" i="4"/>
  <c r="BK89" i="4"/>
  <c r="BK150" i="3"/>
  <c r="BK148" i="3"/>
  <c r="BK147" i="3"/>
  <c r="BK145" i="3"/>
  <c r="BK144" i="3"/>
  <c r="BK142" i="3"/>
  <c r="BK141" i="3"/>
  <c r="BK140" i="3"/>
  <c r="BK139" i="3"/>
  <c r="BK138" i="3"/>
  <c r="BK137" i="3"/>
  <c r="BK136" i="3"/>
  <c r="BK135" i="3"/>
  <c r="BK134" i="3"/>
  <c r="BK132" i="3"/>
  <c r="BK130" i="3"/>
  <c r="BK127" i="3"/>
  <c r="BK125" i="3"/>
  <c r="BK123" i="3"/>
  <c r="BK121" i="3"/>
  <c r="BK119" i="3"/>
  <c r="BK118" i="3"/>
  <c r="BK117" i="3"/>
  <c r="BK116" i="3"/>
  <c r="BK115" i="3"/>
  <c r="BK114" i="3"/>
  <c r="BK113" i="3"/>
  <c r="BK112" i="3"/>
  <c r="BK110" i="3"/>
  <c r="BK109" i="3"/>
  <c r="BK107" i="3"/>
  <c r="BK105" i="3"/>
  <c r="BK102" i="3"/>
  <c r="BK100" i="3"/>
  <c r="BK98" i="3"/>
  <c r="BK96" i="3"/>
  <c r="BK93" i="3"/>
  <c r="BK91" i="3"/>
  <c r="BK89" i="3"/>
  <c r="BK271" i="2"/>
  <c r="BK268" i="2"/>
  <c r="BK265" i="2"/>
  <c r="BK262" i="2"/>
  <c r="BK260" i="2"/>
  <c r="BK256" i="2"/>
  <c r="BK253" i="2"/>
  <c r="BK249" i="2"/>
  <c r="BK246" i="2"/>
  <c r="BK236" i="2"/>
  <c r="BK234" i="2"/>
  <c r="BK231" i="2"/>
  <c r="BK229" i="2"/>
  <c r="BK226" i="2"/>
  <c r="BK224" i="2"/>
  <c r="BK222" i="2"/>
  <c r="BK220" i="2"/>
  <c r="BK217" i="2"/>
  <c r="BK215" i="2"/>
  <c r="BK213" i="2"/>
  <c r="BK211" i="2"/>
  <c r="BK209" i="2"/>
  <c r="BK207" i="2"/>
  <c r="BK204" i="2"/>
  <c r="BK202" i="2"/>
  <c r="BK200" i="2"/>
  <c r="BK198" i="2"/>
  <c r="BK196" i="2"/>
  <c r="BK194" i="2"/>
  <c r="BK191" i="2"/>
  <c r="BK189" i="2"/>
  <c r="BK187" i="2"/>
  <c r="BK185" i="2"/>
  <c r="BK183" i="2"/>
  <c r="BK180" i="2"/>
  <c r="BK178" i="2"/>
  <c r="BK176" i="2"/>
  <c r="BK173" i="2"/>
  <c r="BK171" i="2"/>
  <c r="BK170" i="2"/>
  <c r="BK168" i="2"/>
  <c r="BK166" i="2"/>
  <c r="BK163" i="2"/>
  <c r="BK161" i="2"/>
  <c r="BK159" i="2"/>
  <c r="BK157" i="2"/>
  <c r="BK155" i="2"/>
  <c r="BK151" i="2"/>
  <c r="BK148" i="2"/>
  <c r="BK146" i="2"/>
  <c r="BK143" i="2"/>
  <c r="BK141" i="2"/>
  <c r="BK139" i="2"/>
  <c r="BK135" i="2"/>
  <c r="BK128" i="2"/>
  <c r="BK126" i="2"/>
  <c r="BK124" i="2"/>
  <c r="BK122" i="2"/>
  <c r="BK120" i="2"/>
  <c r="BK116" i="2"/>
  <c r="BK114" i="2"/>
  <c r="BK112" i="2"/>
  <c r="BK106" i="2"/>
  <c r="BK103" i="2"/>
  <c r="J37" i="4"/>
  <c r="J36" i="4"/>
  <c r="AY57" i="1" s="1"/>
  <c r="J35" i="4"/>
  <c r="AX57" i="1" s="1"/>
  <c r="BI125" i="4"/>
  <c r="BH125" i="4"/>
  <c r="BG125" i="4"/>
  <c r="BF125" i="4"/>
  <c r="T125" i="4"/>
  <c r="T124" i="4" s="1"/>
  <c r="T123" i="4" s="1"/>
  <c r="R125" i="4"/>
  <c r="R124" i="4"/>
  <c r="R123" i="4" s="1"/>
  <c r="P125" i="4"/>
  <c r="P124" i="4" s="1"/>
  <c r="P123" i="4" s="1"/>
  <c r="BI121" i="4"/>
  <c r="BH121" i="4"/>
  <c r="BG121" i="4"/>
  <c r="BF121" i="4"/>
  <c r="T121" i="4"/>
  <c r="T120" i="4" s="1"/>
  <c r="R121" i="4"/>
  <c r="R120" i="4" s="1"/>
  <c r="P121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09" i="4"/>
  <c r="BH109" i="4"/>
  <c r="BG109" i="4"/>
  <c r="BF109" i="4"/>
  <c r="T109" i="4"/>
  <c r="T108" i="4" s="1"/>
  <c r="R109" i="4"/>
  <c r="R108" i="4"/>
  <c r="P109" i="4"/>
  <c r="P108" i="4" s="1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100" i="4"/>
  <c r="BH100" i="4"/>
  <c r="BG100" i="4"/>
  <c r="BF100" i="4"/>
  <c r="T100" i="4"/>
  <c r="R100" i="4"/>
  <c r="P100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89" i="4"/>
  <c r="BH89" i="4"/>
  <c r="BG89" i="4"/>
  <c r="BF89" i="4"/>
  <c r="T89" i="4"/>
  <c r="T88" i="4" s="1"/>
  <c r="R89" i="4"/>
  <c r="R88" i="4" s="1"/>
  <c r="P89" i="4"/>
  <c r="P88" i="4" s="1"/>
  <c r="J84" i="4"/>
  <c r="J83" i="4"/>
  <c r="F83" i="4"/>
  <c r="F81" i="4"/>
  <c r="E79" i="4"/>
  <c r="J55" i="4"/>
  <c r="J54" i="4"/>
  <c r="F54" i="4"/>
  <c r="F52" i="4"/>
  <c r="E50" i="4"/>
  <c r="J18" i="4"/>
  <c r="E18" i="4"/>
  <c r="F55" i="4"/>
  <c r="J17" i="4"/>
  <c r="J12" i="4"/>
  <c r="J81" i="4" s="1"/>
  <c r="E7" i="4"/>
  <c r="E77" i="4" s="1"/>
  <c r="J37" i="3"/>
  <c r="J36" i="3"/>
  <c r="AY56" i="1"/>
  <c r="J35" i="3"/>
  <c r="AX56" i="1"/>
  <c r="BI150" i="3"/>
  <c r="BH150" i="3"/>
  <c r="BG150" i="3"/>
  <c r="BF150" i="3"/>
  <c r="T150" i="3"/>
  <c r="T149" i="3"/>
  <c r="R150" i="3"/>
  <c r="R149" i="3"/>
  <c r="P150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5" i="3"/>
  <c r="BH105" i="3"/>
  <c r="BG105" i="3"/>
  <c r="BF105" i="3"/>
  <c r="T105" i="3"/>
  <c r="R105" i="3"/>
  <c r="P105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6" i="3"/>
  <c r="BH96" i="3"/>
  <c r="BG96" i="3"/>
  <c r="BF96" i="3"/>
  <c r="T96" i="3"/>
  <c r="R96" i="3"/>
  <c r="P96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J84" i="3"/>
  <c r="J83" i="3"/>
  <c r="F83" i="3"/>
  <c r="F81" i="3"/>
  <c r="E79" i="3"/>
  <c r="J55" i="3"/>
  <c r="J54" i="3"/>
  <c r="F54" i="3"/>
  <c r="F52" i="3"/>
  <c r="E50" i="3"/>
  <c r="E18" i="3"/>
  <c r="F84" i="3" s="1"/>
  <c r="J17" i="3"/>
  <c r="J12" i="3"/>
  <c r="J81" i="3"/>
  <c r="E7" i="3"/>
  <c r="E48" i="3" s="1"/>
  <c r="J37" i="2"/>
  <c r="J36" i="2"/>
  <c r="AY55" i="1" s="1"/>
  <c r="J35" i="2"/>
  <c r="AX55" i="1" s="1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T255" i="2" s="1"/>
  <c r="R256" i="2"/>
  <c r="R255" i="2"/>
  <c r="P256" i="2"/>
  <c r="P255" i="2" s="1"/>
  <c r="BI253" i="2"/>
  <c r="BH253" i="2"/>
  <c r="BG253" i="2"/>
  <c r="BF253" i="2"/>
  <c r="T253" i="2"/>
  <c r="T252" i="2"/>
  <c r="R253" i="2"/>
  <c r="R252" i="2" s="1"/>
  <c r="P253" i="2"/>
  <c r="P252" i="2" s="1"/>
  <c r="BI249" i="2"/>
  <c r="BH249" i="2"/>
  <c r="BG249" i="2"/>
  <c r="BF249" i="2"/>
  <c r="T249" i="2"/>
  <c r="T248" i="2" s="1"/>
  <c r="R249" i="2"/>
  <c r="R248" i="2" s="1"/>
  <c r="P249" i="2"/>
  <c r="P248" i="2" s="1"/>
  <c r="BI246" i="2"/>
  <c r="BH246" i="2"/>
  <c r="BG246" i="2"/>
  <c r="BF246" i="2"/>
  <c r="T246" i="2"/>
  <c r="T245" i="2" s="1"/>
  <c r="R246" i="2"/>
  <c r="R245" i="2" s="1"/>
  <c r="P246" i="2"/>
  <c r="P245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T150" i="2"/>
  <c r="R151" i="2"/>
  <c r="R150" i="2" s="1"/>
  <c r="P151" i="2"/>
  <c r="P150" i="2" s="1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T102" i="2" s="1"/>
  <c r="R103" i="2"/>
  <c r="R102" i="2" s="1"/>
  <c r="P103" i="2"/>
  <c r="P102" i="2" s="1"/>
  <c r="J97" i="2"/>
  <c r="J96" i="2"/>
  <c r="F96" i="2"/>
  <c r="F94" i="2"/>
  <c r="E92" i="2"/>
  <c r="J55" i="2"/>
  <c r="J54" i="2"/>
  <c r="F54" i="2"/>
  <c r="F52" i="2"/>
  <c r="E50" i="2"/>
  <c r="J18" i="2"/>
  <c r="E18" i="2"/>
  <c r="F97" i="2" s="1"/>
  <c r="J17" i="2"/>
  <c r="J12" i="2"/>
  <c r="J94" i="2" s="1"/>
  <c r="E7" i="2"/>
  <c r="E48" i="2" s="1"/>
  <c r="L50" i="1"/>
  <c r="AM50" i="1"/>
  <c r="AM49" i="1"/>
  <c r="L49" i="1"/>
  <c r="AM47" i="1"/>
  <c r="L47" i="1"/>
  <c r="L45" i="1"/>
  <c r="L44" i="1"/>
  <c r="AS54" i="1"/>
  <c r="R105" i="2" l="1"/>
  <c r="P119" i="2"/>
  <c r="P138" i="2"/>
  <c r="R154" i="2"/>
  <c r="R165" i="2"/>
  <c r="T172" i="2"/>
  <c r="T182" i="2"/>
  <c r="R193" i="2"/>
  <c r="P206" i="2"/>
  <c r="P219" i="2"/>
  <c r="BK228" i="2"/>
  <c r="J228" i="2"/>
  <c r="J74" i="2" s="1"/>
  <c r="T259" i="2"/>
  <c r="T244" i="2"/>
  <c r="T88" i="3"/>
  <c r="R95" i="3"/>
  <c r="BK104" i="3"/>
  <c r="J104" i="3" s="1"/>
  <c r="J62" i="3" s="1"/>
  <c r="BK111" i="3"/>
  <c r="J111" i="3" s="1"/>
  <c r="J63" i="3" s="1"/>
  <c r="BK120" i="3"/>
  <c r="J120" i="3" s="1"/>
  <c r="J64" i="3" s="1"/>
  <c r="T129" i="3"/>
  <c r="P133" i="3"/>
  <c r="P91" i="4"/>
  <c r="P104" i="4"/>
  <c r="R111" i="4"/>
  <c r="P105" i="2"/>
  <c r="P101" i="2" s="1"/>
  <c r="T119" i="2"/>
  <c r="T138" i="2"/>
  <c r="P154" i="2"/>
  <c r="P165" i="2"/>
  <c r="P172" i="2"/>
  <c r="BK182" i="2"/>
  <c r="J182" i="2" s="1"/>
  <c r="J70" i="2" s="1"/>
  <c r="T193" i="2"/>
  <c r="R206" i="2"/>
  <c r="R219" i="2"/>
  <c r="R228" i="2"/>
  <c r="P259" i="2"/>
  <c r="P244" i="2"/>
  <c r="BK88" i="3"/>
  <c r="J88" i="3" s="1"/>
  <c r="J60" i="3" s="1"/>
  <c r="BK95" i="3"/>
  <c r="J95" i="3" s="1"/>
  <c r="J61" i="3" s="1"/>
  <c r="P104" i="3"/>
  <c r="P111" i="3"/>
  <c r="P120" i="3"/>
  <c r="BK129" i="3"/>
  <c r="J129" i="3" s="1"/>
  <c r="J65" i="3" s="1"/>
  <c r="T133" i="3"/>
  <c r="R91" i="4"/>
  <c r="R104" i="4"/>
  <c r="P111" i="4"/>
  <c r="T105" i="2"/>
  <c r="R119" i="2"/>
  <c r="R138" i="2"/>
  <c r="T154" i="2"/>
  <c r="T165" i="2"/>
  <c r="BK172" i="2"/>
  <c r="J172" i="2" s="1"/>
  <c r="J69" i="2" s="1"/>
  <c r="R182" i="2"/>
  <c r="P193" i="2"/>
  <c r="T206" i="2"/>
  <c r="T219" i="2"/>
  <c r="T228" i="2"/>
  <c r="R259" i="2"/>
  <c r="R244" i="2" s="1"/>
  <c r="P88" i="3"/>
  <c r="P95" i="3"/>
  <c r="T104" i="3"/>
  <c r="T111" i="3"/>
  <c r="R120" i="3"/>
  <c r="R129" i="3"/>
  <c r="R133" i="3"/>
  <c r="T91" i="4"/>
  <c r="T111" i="4"/>
  <c r="BK105" i="2"/>
  <c r="J105" i="2" s="1"/>
  <c r="J62" i="2" s="1"/>
  <c r="BK119" i="2"/>
  <c r="J119" i="2" s="1"/>
  <c r="J63" i="2" s="1"/>
  <c r="BK138" i="2"/>
  <c r="J138" i="2" s="1"/>
  <c r="J64" i="2" s="1"/>
  <c r="BK154" i="2"/>
  <c r="J154" i="2" s="1"/>
  <c r="J67" i="2" s="1"/>
  <c r="BK165" i="2"/>
  <c r="J165" i="2" s="1"/>
  <c r="J68" i="2" s="1"/>
  <c r="R172" i="2"/>
  <c r="P182" i="2"/>
  <c r="BK193" i="2"/>
  <c r="J193" i="2" s="1"/>
  <c r="J71" i="2" s="1"/>
  <c r="BK206" i="2"/>
  <c r="J206" i="2" s="1"/>
  <c r="J72" i="2" s="1"/>
  <c r="BK219" i="2"/>
  <c r="J219" i="2" s="1"/>
  <c r="J73" i="2" s="1"/>
  <c r="P228" i="2"/>
  <c r="BK259" i="2"/>
  <c r="J259" i="2" s="1"/>
  <c r="J80" i="2" s="1"/>
  <c r="R88" i="3"/>
  <c r="T95" i="3"/>
  <c r="R104" i="3"/>
  <c r="R111" i="3"/>
  <c r="T120" i="3"/>
  <c r="P129" i="3"/>
  <c r="BK133" i="3"/>
  <c r="J133" i="3" s="1"/>
  <c r="J66" i="3" s="1"/>
  <c r="BK91" i="4"/>
  <c r="J91" i="4" s="1"/>
  <c r="J61" i="4" s="1"/>
  <c r="BK104" i="4"/>
  <c r="J104" i="4" s="1"/>
  <c r="J62" i="4" s="1"/>
  <c r="T104" i="4"/>
  <c r="BK111" i="4"/>
  <c r="J111" i="4" s="1"/>
  <c r="J64" i="4" s="1"/>
  <c r="BK102" i="2"/>
  <c r="J102" i="2" s="1"/>
  <c r="J61" i="2" s="1"/>
  <c r="BK150" i="2"/>
  <c r="J150" i="2"/>
  <c r="J65" i="2"/>
  <c r="BK245" i="2"/>
  <c r="J245" i="2" s="1"/>
  <c r="J76" i="2" s="1"/>
  <c r="BK248" i="2"/>
  <c r="J248" i="2" s="1"/>
  <c r="J77" i="2" s="1"/>
  <c r="BK252" i="2"/>
  <c r="J252" i="2" s="1"/>
  <c r="J78" i="2" s="1"/>
  <c r="BK255" i="2"/>
  <c r="J255" i="2" s="1"/>
  <c r="J79" i="2" s="1"/>
  <c r="BK88" i="4"/>
  <c r="BK120" i="4"/>
  <c r="J120" i="4"/>
  <c r="J65" i="4" s="1"/>
  <c r="BK124" i="4"/>
  <c r="J124" i="4" s="1"/>
  <c r="J67" i="4" s="1"/>
  <c r="BK108" i="4"/>
  <c r="J108" i="4" s="1"/>
  <c r="J63" i="4" s="1"/>
  <c r="BK149" i="3"/>
  <c r="J149" i="3"/>
  <c r="J67" i="3" s="1"/>
  <c r="J52" i="4"/>
  <c r="BE92" i="4"/>
  <c r="BE98" i="4"/>
  <c r="BE100" i="4"/>
  <c r="F84" i="4"/>
  <c r="BE96" i="4"/>
  <c r="BE102" i="4"/>
  <c r="BE106" i="4"/>
  <c r="BE115" i="4"/>
  <c r="BE117" i="4"/>
  <c r="BE118" i="4"/>
  <c r="BE121" i="4"/>
  <c r="E48" i="4"/>
  <c r="BE94" i="4"/>
  <c r="BE105" i="4"/>
  <c r="BE107" i="4"/>
  <c r="BE109" i="4"/>
  <c r="BE112" i="4"/>
  <c r="BE113" i="4"/>
  <c r="BE114" i="4"/>
  <c r="BE116" i="4"/>
  <c r="BE89" i="4"/>
  <c r="BE119" i="4"/>
  <c r="BE125" i="4"/>
  <c r="E77" i="3"/>
  <c r="BE102" i="3"/>
  <c r="BE107" i="3"/>
  <c r="BE109" i="3"/>
  <c r="BE118" i="3"/>
  <c r="BE121" i="3"/>
  <c r="BE123" i="3"/>
  <c r="BE130" i="3"/>
  <c r="BE132" i="3"/>
  <c r="F55" i="3"/>
  <c r="BE91" i="3"/>
  <c r="BE98" i="3"/>
  <c r="BE116" i="3"/>
  <c r="BE117" i="3"/>
  <c r="BE136" i="3"/>
  <c r="BE137" i="3"/>
  <c r="BE142" i="3"/>
  <c r="BE147" i="3"/>
  <c r="J52" i="3"/>
  <c r="BE93" i="3"/>
  <c r="BE96" i="3"/>
  <c r="BE105" i="3"/>
  <c r="BE112" i="3"/>
  <c r="BE113" i="3"/>
  <c r="BE114" i="3"/>
  <c r="BE115" i="3"/>
  <c r="BE119" i="3"/>
  <c r="BE134" i="3"/>
  <c r="BE138" i="3"/>
  <c r="BE139" i="3"/>
  <c r="BE140" i="3"/>
  <c r="BE141" i="3"/>
  <c r="BE144" i="3"/>
  <c r="BE145" i="3"/>
  <c r="BE148" i="3"/>
  <c r="BE150" i="3"/>
  <c r="BE89" i="3"/>
  <c r="BE100" i="3"/>
  <c r="BE110" i="3"/>
  <c r="BE125" i="3"/>
  <c r="BE127" i="3"/>
  <c r="BE135" i="3"/>
  <c r="BE116" i="2"/>
  <c r="BE124" i="2"/>
  <c r="BE139" i="2"/>
  <c r="BE143" i="2"/>
  <c r="BE146" i="2"/>
  <c r="BE148" i="2"/>
  <c r="BE171" i="2"/>
  <c r="BE183" i="2"/>
  <c r="BE185" i="2"/>
  <c r="BE200" i="2"/>
  <c r="BE207" i="2"/>
  <c r="BE209" i="2"/>
  <c r="BE217" i="2"/>
  <c r="BE220" i="2"/>
  <c r="BE222" i="2"/>
  <c r="BE226" i="2"/>
  <c r="J52" i="2"/>
  <c r="F55" i="2"/>
  <c r="E90" i="2"/>
  <c r="BE106" i="2"/>
  <c r="BE114" i="2"/>
  <c r="BE135" i="2"/>
  <c r="BE157" i="2"/>
  <c r="BE163" i="2"/>
  <c r="BE168" i="2"/>
  <c r="BE170" i="2"/>
  <c r="BE224" i="2"/>
  <c r="BE234" i="2"/>
  <c r="BE236" i="2"/>
  <c r="BE112" i="2"/>
  <c r="BE126" i="2"/>
  <c r="BE141" i="2"/>
  <c r="BE159" i="2"/>
  <c r="BE161" i="2"/>
  <c r="BE166" i="2"/>
  <c r="BE176" i="2"/>
  <c r="BE178" i="2"/>
  <c r="BE189" i="2"/>
  <c r="BE191" i="2"/>
  <c r="BE194" i="2"/>
  <c r="BE198" i="2"/>
  <c r="BE202" i="2"/>
  <c r="BE204" i="2"/>
  <c r="BE211" i="2"/>
  <c r="BE215" i="2"/>
  <c r="BE271" i="2"/>
  <c r="BE103" i="2"/>
  <c r="BE120" i="2"/>
  <c r="BE122" i="2"/>
  <c r="BE128" i="2"/>
  <c r="BE151" i="2"/>
  <c r="BE155" i="2"/>
  <c r="BE173" i="2"/>
  <c r="BE180" i="2"/>
  <c r="BE187" i="2"/>
  <c r="BE196" i="2"/>
  <c r="BE213" i="2"/>
  <c r="BE229" i="2"/>
  <c r="BE231" i="2"/>
  <c r="BE246" i="2"/>
  <c r="BE249" i="2"/>
  <c r="BE253" i="2"/>
  <c r="BE256" i="2"/>
  <c r="BE260" i="2"/>
  <c r="BE262" i="2"/>
  <c r="BE265" i="2"/>
  <c r="BE268" i="2"/>
  <c r="F37" i="3"/>
  <c r="BD56" i="1" s="1"/>
  <c r="F37" i="2"/>
  <c r="BD55" i="1" s="1"/>
  <c r="J34" i="4"/>
  <c r="AW57" i="1" s="1"/>
  <c r="F36" i="4"/>
  <c r="BC57" i="1" s="1"/>
  <c r="F34" i="2"/>
  <c r="BA55" i="1" s="1"/>
  <c r="F34" i="3"/>
  <c r="BA56" i="1" s="1"/>
  <c r="F35" i="4"/>
  <c r="BB57" i="1" s="1"/>
  <c r="F36" i="3"/>
  <c r="BC56" i="1" s="1"/>
  <c r="J34" i="3"/>
  <c r="AW56" i="1" s="1"/>
  <c r="F34" i="4"/>
  <c r="BA57" i="1" s="1"/>
  <c r="F36" i="2"/>
  <c r="BC55" i="1" s="1"/>
  <c r="F35" i="2"/>
  <c r="BB55" i="1" s="1"/>
  <c r="F35" i="3"/>
  <c r="BB56" i="1" s="1"/>
  <c r="J34" i="2"/>
  <c r="AW55" i="1" s="1"/>
  <c r="F37" i="4"/>
  <c r="BD57" i="1" s="1"/>
  <c r="T101" i="2" l="1"/>
  <c r="R87" i="4"/>
  <c r="P87" i="4"/>
  <c r="AU57" i="1"/>
  <c r="T87" i="4"/>
  <c r="R101" i="2"/>
  <c r="R87" i="3"/>
  <c r="T153" i="2"/>
  <c r="T100" i="2" s="1"/>
  <c r="T87" i="3"/>
  <c r="P153" i="2"/>
  <c r="P100" i="2"/>
  <c r="AU55" i="1" s="1"/>
  <c r="P87" i="3"/>
  <c r="AU56" i="1" s="1"/>
  <c r="R153" i="2"/>
  <c r="BK101" i="2"/>
  <c r="J101" i="2" s="1"/>
  <c r="J60" i="2" s="1"/>
  <c r="BK244" i="2"/>
  <c r="J244" i="2" s="1"/>
  <c r="J75" i="2" s="1"/>
  <c r="BK87" i="3"/>
  <c r="J87" i="3" s="1"/>
  <c r="J59" i="3" s="1"/>
  <c r="J88" i="4"/>
  <c r="J60" i="4"/>
  <c r="BK123" i="4"/>
  <c r="J123" i="4" s="1"/>
  <c r="J66" i="4" s="1"/>
  <c r="BK153" i="2"/>
  <c r="J153" i="2" s="1"/>
  <c r="J66" i="2" s="1"/>
  <c r="J33" i="2"/>
  <c r="AV55" i="1" s="1"/>
  <c r="AT55" i="1" s="1"/>
  <c r="F33" i="4"/>
  <c r="AZ57" i="1" s="1"/>
  <c r="J33" i="4"/>
  <c r="AV57" i="1" s="1"/>
  <c r="AT57" i="1" s="1"/>
  <c r="J33" i="3"/>
  <c r="AV56" i="1" s="1"/>
  <c r="AT56" i="1" s="1"/>
  <c r="BD54" i="1"/>
  <c r="W33" i="1" s="1"/>
  <c r="F33" i="3"/>
  <c r="AZ56" i="1" s="1"/>
  <c r="BA54" i="1"/>
  <c r="W30" i="1" s="1"/>
  <c r="BC54" i="1"/>
  <c r="W32" i="1" s="1"/>
  <c r="F33" i="2"/>
  <c r="AZ55" i="1" s="1"/>
  <c r="BB54" i="1"/>
  <c r="W31" i="1" s="1"/>
  <c r="R100" i="2" l="1"/>
  <c r="BK87" i="4"/>
  <c r="J87" i="4" s="1"/>
  <c r="J59" i="4" s="1"/>
  <c r="BK100" i="2"/>
  <c r="J100" i="2" s="1"/>
  <c r="J59" i="2" s="1"/>
  <c r="AU54" i="1"/>
  <c r="AZ54" i="1"/>
  <c r="W29" i="1" s="1"/>
  <c r="AY54" i="1"/>
  <c r="AW54" i="1"/>
  <c r="AK30" i="1" s="1"/>
  <c r="J30" i="3"/>
  <c r="AG56" i="1" s="1"/>
  <c r="AX54" i="1"/>
  <c r="J39" i="3" l="1"/>
  <c r="AN56" i="1"/>
  <c r="J30" i="2"/>
  <c r="AG55" i="1" s="1"/>
  <c r="J30" i="4"/>
  <c r="AG57" i="1" s="1"/>
  <c r="AV54" i="1"/>
  <c r="AK29" i="1" s="1"/>
  <c r="J39" i="2" l="1"/>
  <c r="J39" i="4"/>
  <c r="AN55" i="1"/>
  <c r="AN57" i="1"/>
  <c r="AG54" i="1"/>
  <c r="AK26" i="1" s="1"/>
  <c r="AT54" i="1"/>
  <c r="AN54" i="1" l="1"/>
  <c r="AK35" i="1"/>
</calcChain>
</file>

<file path=xl/sharedStrings.xml><?xml version="1.0" encoding="utf-8"?>
<sst xmlns="http://schemas.openxmlformats.org/spreadsheetml/2006/main" count="3163" uniqueCount="745">
  <si>
    <t>Export Komplet</t>
  </si>
  <si>
    <t>VZ</t>
  </si>
  <si>
    <t>2.0</t>
  </si>
  <si>
    <t>ZAMOK</t>
  </si>
  <si>
    <t>False</t>
  </si>
  <si>
    <t>{ddb3c3a9-9254-4898-9b15-05103179a0a3}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</si>
  <si>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</si>
  <si>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</si>
  <si>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</si>
  <si>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</si>
  <si>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</si>
  <si>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</si>
  <si>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Kód:</t>
  </si>
  <si>
    <t>DP01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</si>
  <si>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</si>
  <si>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</si>
  <si>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Dochlazení administrativních prostor ČNB - DP01 = EST1 + E6P1</t>
  </si>
  <si>
    <t>KSO:</t>
  </si>
  <si>
    <t/>
  </si>
  <si>
    <t>CC-CZ:</t>
  </si>
  <si>
    <t>112</t>
  </si>
  <si>
    <t>Místo:</t>
  </si>
  <si>
    <t>Česká národní banka, Na příkopě 864/28, 110 00 Pra</t>
  </si>
  <si>
    <t>Datum:</t>
  </si>
  <si>
    <t>1. 5. 2023</t>
  </si>
  <si>
    <t>Zadavatel:</t>
  </si>
  <si>
    <t>IČ:</t>
  </si>
  <si>
    <t>48136450</t>
  </si>
  <si>
    <t>ČESKÁ NÁRODNÍ BANKA</t>
  </si>
  <si>
    <t>DIČ:</t>
  </si>
  <si>
    <t>CZ48136450</t>
  </si>
  <si>
    <t>Uchazeč:</t>
  </si>
  <si>
    <t>Vyplň údaj</t>
  </si>
  <si>
    <t>Projektant:</t>
  </si>
  <si>
    <t>24265021</t>
  </si>
  <si>
    <t>Bohemik s.r.o.</t>
  </si>
  <si>
    <t>CZ24265021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</si>
  <si>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</si>
  <si>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</si>
  <si>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</si>
  <si>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</si>
  <si>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</si>
  <si>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</si>
  <si>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</si>
  <si>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</si>
  <si>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</si>
  <si>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</si>
  <si>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</si>
  <si>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</si>
  <si>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</si>
  <si>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</si>
  <si>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</si>
  <si>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</si>
  <si>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</si>
  <si>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</si>
  <si>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</si>
  <si>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</si>
  <si>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</si>
  <si>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</si>
  <si>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</si>
  <si>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</si>
  <si>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</si>
  <si>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</si>
  <si>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</si>
  <si>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</si>
  <si>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</si>
  <si>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</si>
  <si>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</si>
  <si>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</si>
  <si>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</si>
  <si>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</si>
  <si>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</si>
  <si>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</si>
  <si>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</si>
  <si>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</si>
  <si>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</si>
  <si>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</si>
  <si>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</si>
  <si>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</si>
  <si>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</si>
  <si>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D1.1</t>
  </si>
  <si>
    <t>Stavba - DP01</t>
  </si>
  <si>
    <t>STA</t>
  </si>
  <si>
    <t>1</t>
  </si>
  <si>
    <t>{4787b0c5-633e-4715-8aad-7fc4f57f6839}</t>
  </si>
  <si>
    <t>2</t>
  </si>
  <si>
    <t>D1.4.2</t>
  </si>
  <si>
    <t>Chlazení - DP01</t>
  </si>
  <si>
    <t>{a0a3e3e2-f2f2-4914-9817-04016975d57d}</t>
  </si>
  <si>
    <t>D1.4.4</t>
  </si>
  <si>
    <t>Elektroinstalace - DP01</t>
  </si>
  <si>
    <t>{9e258b10-4f78-4de8-b437-adcac866543b}</t>
  </si>
  <si>
    <t>KRYCÍ LIST SOUPISU PRACÍ</t>
  </si>
  <si>
    <t>Objekt:</t>
  </si>
  <si>
    <t>D1.1 - Stavba - DP01</t>
  </si>
  <si>
    <t>Ing. Zdeněk Edlman, B.Hudová</t>
  </si>
  <si>
    <t>DP01 - dílčí plnění EST1 + E6P1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</si>
  <si>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</si>
  <si>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</si>
  <si>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</si>
  <si>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</si>
  <si>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</si>
  <si>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</si>
  <si>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</si>
  <si>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</si>
  <si>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</si>
  <si>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</si>
  <si>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</si>
  <si>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</si>
  <si>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727 - Zdravotechnika - požární ochrana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</si>
  <si>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</si>
  <si>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</si>
  <si>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</si>
  <si>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</si>
  <si>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</si>
  <si>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</si>
  <si>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</si>
  <si>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</si>
  <si>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</si>
  <si>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</si>
  <si>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</si>
  <si>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</si>
  <si>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</si>
  <si>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</si>
  <si>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</si>
  <si>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</si>
  <si>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</si>
  <si>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</si>
  <si>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</si>
  <si>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</si>
  <si>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</si>
  <si>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</si>
  <si>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</si>
  <si>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</si>
  <si>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</si>
  <si>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</si>
  <si>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</si>
  <si>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</si>
  <si>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</si>
  <si>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</si>
  <si>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</si>
  <si>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340237212</t>
  </si>
  <si>
    <t>Zazdívka otvorů v příčkách nebo stěnách cihlami plnými pálenými plochy přes 0,09 m2 do 0,25 m2, tloušťky přes 100 mm</t>
  </si>
  <si>
    <t>kus</t>
  </si>
  <si>
    <t>CS ÚRS 2023 01</t>
  </si>
  <si>
    <t>4</t>
  </si>
  <si>
    <t>145156576</t>
  </si>
  <si>
    <t>Online PSC</t>
  </si>
  <si>
    <t>https://podminky.urs.cz/item/CS_URS_2023_01/340237212</t>
  </si>
  <si>
    <t>6</t>
  </si>
  <si>
    <t>Úpravy povrchů, podlahy a osazování výplní</t>
  </si>
  <si>
    <t>612131101</t>
  </si>
  <si>
    <t>Podkladní a spojovací vrstva vnitřních omítaných ploch cementový postřik nanášený ručně celoplošně stěn</t>
  </si>
  <si>
    <t>m2</t>
  </si>
  <si>
    <t>-1439638375</t>
  </si>
  <si>
    <t>https://podminky.urs.cz/item/CS_URS_2023_01/612131101</t>
  </si>
  <si>
    <t>VV</t>
  </si>
  <si>
    <t>2*2*0,45*0,25</t>
  </si>
  <si>
    <t>2*0,45*0,25</t>
  </si>
  <si>
    <t>Součet</t>
  </si>
  <si>
    <t>612345212</t>
  </si>
  <si>
    <t>Sádrová nebo vápenosádrová omítka jednotlivých malých ploch hladká na stěnách, plochy jednotlivě přes 0,09 do 0,25 m2</t>
  </si>
  <si>
    <t>2097214289</t>
  </si>
  <si>
    <t>https://podminky.urs.cz/item/CS_URS_2023_01/612345212</t>
  </si>
  <si>
    <t>619991011</t>
  </si>
  <si>
    <t>Zakrytí vnitřních ploch před znečištěním včetně pozdějšího odkrytí konstrukcí a prvků obalením fólií a přelepením páskou</t>
  </si>
  <si>
    <t>-908356120</t>
  </si>
  <si>
    <t>https://podminky.urs.cz/item/CS_URS_2023_01/619991011</t>
  </si>
  <si>
    <t>5</t>
  </si>
  <si>
    <t>619996145</t>
  </si>
  <si>
    <t>Ochrana stavebních konstrukcí a samostatných prvků včetně pozdějšího odstranění obalením geotextilií samostatných konstrukcí a prvků</t>
  </si>
  <si>
    <t>1056453050</t>
  </si>
  <si>
    <t>https://podminky.urs.cz/item/CS_URS_2023_01/619996145</t>
  </si>
  <si>
    <t>30,0+12,0+12,0+12,0</t>
  </si>
  <si>
    <t>9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</si>
  <si>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</si>
  <si>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</si>
  <si>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</si>
  <si>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-995206070</t>
  </si>
  <si>
    <t>https://podminky.urs.cz/item/CS_URS_2023_01/949101111</t>
  </si>
  <si>
    <t>7</t>
  </si>
  <si>
    <t>952901111</t>
  </si>
  <si>
    <t>Vyčištění budov nebo objektů před předáním do užívání budov bytové nebo občanské výstavby, světlé výšky podlaží do 4 m</t>
  </si>
  <si>
    <t>-1802609814</t>
  </si>
  <si>
    <t>https://podminky.urs.cz/item/CS_URS_2023_01/952901111</t>
  </si>
  <si>
    <t>8</t>
  </si>
  <si>
    <t>971033441</t>
  </si>
  <si>
    <t>Vybourání otvorů ve zdivu základovém nebo nadzákladovém z cihel, tvárnic, příčkovek z cihel pálených na maltu vápennou nebo vápenocementovou plochy do 0,25 m2, tl. do 300 mm</t>
  </si>
  <si>
    <t>276227662</t>
  </si>
  <si>
    <t>https://podminky.urs.cz/item/CS_URS_2023_01/971033441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</si>
  <si>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</si>
  <si>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</si>
  <si>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1198578890</t>
  </si>
  <si>
    <t>https://podminky.urs.cz/item/CS_URS_2023_01/971033451</t>
  </si>
  <si>
    <t>10</t>
  </si>
  <si>
    <t>977151124</t>
  </si>
  <si>
    <t>Jádrové vrty diamantovými korunkami do stavebních materiálů (železobetonu, betonu, cihel, obkladů, dlažeb, kamene) průměru přes 150 do 180 mm</t>
  </si>
  <si>
    <t>m</t>
  </si>
  <si>
    <t>253090385</t>
  </si>
  <si>
    <t>https://podminky.urs.cz/item/CS_URS_2023_01/977151124</t>
  </si>
  <si>
    <t>"stoup 57.1"2*0,15</t>
  </si>
  <si>
    <t>"stoup 57.4,57.7,52.9" 6*0,15</t>
  </si>
  <si>
    <t>"stoup 57.2" 2*0,15</t>
  </si>
  <si>
    <t>"stoup 52.9" 2*0,15</t>
  </si>
  <si>
    <t>11</t>
  </si>
  <si>
    <t>977151125</t>
  </si>
  <si>
    <t>Jádrové vrty diamantovými korunkami do stavebních materiálů (železobetonu, betonu, cihel, obkladů, dlažeb, kamene) průměru přes 180 do 200 mm</t>
  </si>
  <si>
    <t>-1149176858</t>
  </si>
  <si>
    <t>https://podminky.urs.cz/item/CS_URS_2023_01/977151125</t>
  </si>
  <si>
    <t>"stoup CH7" 2*0,15</t>
  </si>
  <si>
    <t>997</t>
  </si>
  <si>
    <t>Přesun sutě</t>
  </si>
  <si>
    <t>12</t>
  </si>
  <si>
    <t>997013217</t>
  </si>
  <si>
    <t>Vnitrostaveništní doprava suti a vybouraných hmot vodorovně do 50 m svisle ručně pro budovy a haly výšky přes 21 do 24 m</t>
  </si>
  <si>
    <t>t</t>
  </si>
  <si>
    <t>-973139974</t>
  </si>
  <si>
    <t>https://podminky.urs.cz/item/CS_URS_2023_01/997013217</t>
  </si>
  <si>
    <t>13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</si>
  <si>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</si>
  <si>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</si>
  <si>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-2048868522</t>
  </si>
  <si>
    <t>https://podminky.urs.cz/item/CS_URS_2023_01/997013219</t>
  </si>
  <si>
    <t>14</t>
  </si>
  <si>
    <t>997013509</t>
  </si>
  <si>
    <t>Odvoz suti a vybouraných hmot na skládku nebo meziskládku se složením, na vzdálenost Příplatek k ceně za každý další i započatý 1 km přes 1 km</t>
  </si>
  <si>
    <t>1661520594</t>
  </si>
  <si>
    <t>https://podminky.urs.cz/item/CS_URS_2023_01/997013509</t>
  </si>
  <si>
    <t>1,8*15 'Přepočtené koeficientem množství</t>
  </si>
  <si>
    <t>997013511</t>
  </si>
  <si>
    <t>Odvoz suti a vybouraných hmot z meziskládky na skládku s naložením a se složením, na vzdálenost do 1 km</t>
  </si>
  <si>
    <t>-111648581</t>
  </si>
  <si>
    <t>https://podminky.urs.cz/item/CS_URS_2023_01/997013511</t>
  </si>
  <si>
    <t>16</t>
  </si>
  <si>
    <t>997013631</t>
  </si>
  <si>
    <t>Poplatek za uložení stavebního odpadu na skládce (skládkovné) směsného stavebního a demoličního zatříděného do Katalogu odpadů pod kódem 17 09 04</t>
  </si>
  <si>
    <t>826001257</t>
  </si>
  <si>
    <t>https://podminky.urs.cz/item/CS_URS_2023_01/997013631</t>
  </si>
  <si>
    <t>998</t>
  </si>
  <si>
    <t>Přesun hmot</t>
  </si>
  <si>
    <t>17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</si>
  <si>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</si>
  <si>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</si>
  <si>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-1994188500</t>
  </si>
  <si>
    <t>https://podminky.urs.cz/item/CS_URS_2023_01/998018003</t>
  </si>
  <si>
    <t>PSV</t>
  </si>
  <si>
    <t>Práce a dodávky PSV</t>
  </si>
  <si>
    <t>713</t>
  </si>
  <si>
    <t>Izolace tepelné</t>
  </si>
  <si>
    <t>18</t>
  </si>
  <si>
    <t>713140813</t>
  </si>
  <si>
    <t>Odstranění tepelné izolace střech plochých z rohoží, pásů, dílců, desek, bloků nadstřešních izolací volně položených z vláknitých materiálů suchých, tloušťka izolace přes 100 mm</t>
  </si>
  <si>
    <t>-141552693</t>
  </si>
  <si>
    <t>https://podminky.urs.cz/item/CS_URS_2023_01/713140813</t>
  </si>
  <si>
    <t>19</t>
  </si>
  <si>
    <t>713141151</t>
  </si>
  <si>
    <t>Montáž tepelné izolace střech plochých rohožemi, pásy, deskami, dílci, bloky (izolační materiál ve specifikaci) kladenými volně jednovrstvá</t>
  </si>
  <si>
    <t>726469186</t>
  </si>
  <si>
    <t>https://podminky.urs.cz/item/CS_URS_2023_01/713141151</t>
  </si>
  <si>
    <t>20</t>
  </si>
  <si>
    <t>M</t>
  </si>
  <si>
    <t>28375033</t>
  </si>
  <si>
    <t>deska EPS 150 pro konstrukce s vysokým zatížením λ=0,035 tl 150mm</t>
  </si>
  <si>
    <t>32</t>
  </si>
  <si>
    <t>-81898468</t>
  </si>
  <si>
    <t>8*1,05 'Přepočtené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</si>
  <si>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</si>
  <si>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</si>
  <si>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1906917020</t>
  </si>
  <si>
    <t>https://podminky.urs.cz/item/CS_URS_2023_01/998713103</t>
  </si>
  <si>
    <t>22</t>
  </si>
  <si>
    <t>998713181</t>
  </si>
  <si>
    <t>Přesun hmot pro izolace tepelné stanovený z hmotnosti přesunovaného materiálu Příplatek k cenám za přesun prováděný bez použití mechanizace pro jakoukoliv výšku objektu</t>
  </si>
  <si>
    <t>801951681</t>
  </si>
  <si>
    <t>https://podminky.urs.cz/item/CS_URS_2023_01/998713181</t>
  </si>
  <si>
    <t>727</t>
  </si>
  <si>
    <t>Zdravotechnika - požární ochrana</t>
  </si>
  <si>
    <t>23</t>
  </si>
  <si>
    <t>727213229R</t>
  </si>
  <si>
    <t>Protipožární trubní ucpávky plastového potrubí prostup stropem tloušťky 150 mm požární odolnost EI 30 D 160</t>
  </si>
  <si>
    <t>vlastní položka</t>
  </si>
  <si>
    <t>-930106588</t>
  </si>
  <si>
    <t>24</t>
  </si>
  <si>
    <t>727213230R</t>
  </si>
  <si>
    <t>Protipožární trubní ucpávky plastového potrubí prostup stropem tloušťky 150 mm požární odolnost EI 30 D 200</t>
  </si>
  <si>
    <t>-1530544591</t>
  </si>
  <si>
    <t>2+2+2+2</t>
  </si>
  <si>
    <t>25</t>
  </si>
  <si>
    <t>99872711R</t>
  </si>
  <si>
    <t>Přesun hmot pro požární ochranu stanovený z hmotnosti přesunovaného materiálu vodorovná dopravní vzdálenost do 50 m v objektech výšky přes 12 do 24 m</t>
  </si>
  <si>
    <t>-2051035717</t>
  </si>
  <si>
    <t>26</t>
  </si>
  <si>
    <t>99872718R</t>
  </si>
  <si>
    <t>Přesun hmot pro požární ochranu stanovený z hmotnosti přesunovaného materiálu Příplatek k ceně za přesun prováděný bez použití mechanizace pro jakoukoliv výšku objektu</t>
  </si>
  <si>
    <t>822692320</t>
  </si>
  <si>
    <t>751</t>
  </si>
  <si>
    <t>Vzduchotechnika</t>
  </si>
  <si>
    <t>27</t>
  </si>
  <si>
    <t>751525052</t>
  </si>
  <si>
    <t>Montáž potrubí plastového kruhového s přírubou, průměru přes 100 do 200 mm</t>
  </si>
  <si>
    <t>1821670373</t>
  </si>
  <si>
    <t>https://podminky.urs.cz/item/CS_URS_2023_01/751525052</t>
  </si>
  <si>
    <t>P</t>
  </si>
  <si>
    <t xml:space="preserve">Poznámka k položce:_x000D_
chránička pro protažení chladu_x000D_
</t>
  </si>
  <si>
    <t>28</t>
  </si>
  <si>
    <t>28614710</t>
  </si>
  <si>
    <t>trubka PP, antibakteriální, DN 200mm</t>
  </si>
  <si>
    <t>1018408471</t>
  </si>
  <si>
    <t>8*1,2 'Přepočtené koeficientem množství</t>
  </si>
  <si>
    <t>29</t>
  </si>
  <si>
    <t>998751102</t>
  </si>
  <si>
    <t>Přesun hmot pro vzduchotechniku stanovený z hmotnosti přesunovaného materiálu vodorovná dopravní vzdálenost do 100 m v objektech výšky přes 12 do 24 m</t>
  </si>
  <si>
    <t>-694143421</t>
  </si>
  <si>
    <t>https://podminky.urs.cz/item/CS_URS_2023_01/998751102</t>
  </si>
  <si>
    <t>30</t>
  </si>
  <si>
    <t>998751181</t>
  </si>
  <si>
    <t>Přesun hmot pro vzduchotechniku stanovený z hmotnosti přesunovaného materiálu Příplatek k cenám za přesun prováděný bez použití mechanizace pro jakoukoliv výšku objektu</t>
  </si>
  <si>
    <t>-916595273</t>
  </si>
  <si>
    <t>https://podminky.urs.cz/item/CS_URS_2023_01/998751181</t>
  </si>
  <si>
    <t>762</t>
  </si>
  <si>
    <t>Konstrukce tesařské</t>
  </si>
  <si>
    <t>31</t>
  </si>
  <si>
    <t>762341210</t>
  </si>
  <si>
    <t>Montáž bednění střech rovných a šikmých sklonu do 60° s vyřezáním otvorů z prken hrubých na sraz tl. do 32 mm</t>
  </si>
  <si>
    <t>1761928850</t>
  </si>
  <si>
    <t>https://podminky.urs.cz/item/CS_URS_2023_01/762341210</t>
  </si>
  <si>
    <t>60515111</t>
  </si>
  <si>
    <t>řezivo jehličnaté boční prkno 20-30mm</t>
  </si>
  <si>
    <t>m3</t>
  </si>
  <si>
    <t>531893903</t>
  </si>
  <si>
    <t>8*0,035 'Přepočtené koeficientem množství</t>
  </si>
  <si>
    <t>33</t>
  </si>
  <si>
    <t>762341821</t>
  </si>
  <si>
    <t>Demontáž bednění a laťování bednění střech rovných, obloukových, sklonu do 60° se všemi nadstřešními konstrukcemi z fošen hrubých, hoblovaných</t>
  </si>
  <si>
    <t>1107688823</t>
  </si>
  <si>
    <t>https://podminky.urs.cz/item/CS_URS_2023_01/762341821</t>
  </si>
  <si>
    <t>34</t>
  </si>
  <si>
    <t>998762103</t>
  </si>
  <si>
    <t>Přesun hmot pro konstrukce tesařské stanovený z hmotnosti přesunovaného materiálu vodorovná dopravní vzdálenost do 50 m v objektech výšky přes 12 do 24 m</t>
  </si>
  <si>
    <t>-704547840</t>
  </si>
  <si>
    <t>https://podminky.urs.cz/item/CS_URS_2023_01/998762103</t>
  </si>
  <si>
    <t>35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</si>
  <si>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</si>
  <si>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</si>
  <si>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2033184156</t>
  </si>
  <si>
    <t>https://podminky.urs.cz/item/CS_URS_2023_01/998762181</t>
  </si>
  <si>
    <t>764</t>
  </si>
  <si>
    <t>Konstrukce klempířské</t>
  </si>
  <si>
    <t>36</t>
  </si>
  <si>
    <t>764001821</t>
  </si>
  <si>
    <t>Demontáž klempířských konstrukcí krytiny ze svitků nebo tabulí do suti</t>
  </si>
  <si>
    <t>-242605864</t>
  </si>
  <si>
    <t>https://podminky.urs.cz/item/CS_URS_2023_01/764001821</t>
  </si>
  <si>
    <t>37</t>
  </si>
  <si>
    <t>764131401</t>
  </si>
  <si>
    <t>Krytina ze svitků nebo tabulí z měděného plechu s úpravou u okapů, prostupů a výčnělků střechy rovné drážkováním ze svitků rš 500 mm, sklon střechy do 30°</t>
  </si>
  <si>
    <t>664984361</t>
  </si>
  <si>
    <t>https://podminky.urs.cz/item/CS_URS_2023_01/764131401</t>
  </si>
  <si>
    <t>38</t>
  </si>
  <si>
    <t>764335423</t>
  </si>
  <si>
    <t>Lemování trub, konzol, držáků a ostatních kusových prvků z měděného plechu střech s krytinou skládanou mimo prejzovou nebo z plechu, průměr přes 100 do 150 mm</t>
  </si>
  <si>
    <t>1513033909</t>
  </si>
  <si>
    <t>https://podminky.urs.cz/item/CS_URS_2023_01/764335423</t>
  </si>
  <si>
    <t>39</t>
  </si>
  <si>
    <t>764335424</t>
  </si>
  <si>
    <t>Lemování trub, konzol, držáků a ostatních kusových prvků z měděného plechu střech s krytinou skládanou mimo prejzovou nebo z plechu, průměr přes 150 do 200 mm</t>
  </si>
  <si>
    <t>1556112427</t>
  </si>
  <si>
    <t>https://podminky.urs.cz/item/CS_URS_2023_01/764335424</t>
  </si>
  <si>
    <t>40</t>
  </si>
  <si>
    <t>998764103</t>
  </si>
  <si>
    <t>Přesun hmot pro konstrukce klempířské stanovený z hmotnosti přesunovaného materiálu vodorovná dopravní vzdálenost do 50 m v objektech výšky přes 12 do 24 m</t>
  </si>
  <si>
    <t>-621834462</t>
  </si>
  <si>
    <t>https://podminky.urs.cz/item/CS_URS_2023_01/998764103</t>
  </si>
  <si>
    <t>41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</si>
  <si>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</si>
  <si>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</si>
  <si>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1514179138</t>
  </si>
  <si>
    <t>https://podminky.urs.cz/item/CS_URS_2023_01/998764181</t>
  </si>
  <si>
    <t>765</t>
  </si>
  <si>
    <t>Krytina skládaná</t>
  </si>
  <si>
    <t>42</t>
  </si>
  <si>
    <t>765191001</t>
  </si>
  <si>
    <t>Montáž pojistné hydroizolační nebo parotěsné fólie kladené ve sklonu do 20° lepením (vodotěsné podstřeší) na bednění nebo tepelnou izolaci</t>
  </si>
  <si>
    <t>312665826</t>
  </si>
  <si>
    <t>https://podminky.urs.cz/item/CS_URS_2023_01/765191001</t>
  </si>
  <si>
    <t>43</t>
  </si>
  <si>
    <t>28329036</t>
  </si>
  <si>
    <t>fólie kontaktní difuzně propustná pro doplňkovou hydroizolační vrstvu, třívrstvá mikroporézní PP 150g/m2 s integrovanou samolepící páskou</t>
  </si>
  <si>
    <t>-220975625</t>
  </si>
  <si>
    <t>8*1,1 'Přepočtené koeficientem množství</t>
  </si>
  <si>
    <t>44</t>
  </si>
  <si>
    <t>765191901</t>
  </si>
  <si>
    <t>Demontáž pojistné hydroizolační fólie kladené ve sklonu do 30°</t>
  </si>
  <si>
    <t>-2077841689</t>
  </si>
  <si>
    <t>https://podminky.urs.cz/item/CS_URS_2023_01/765191901</t>
  </si>
  <si>
    <t>45</t>
  </si>
  <si>
    <t>765192001</t>
  </si>
  <si>
    <t>Nouzové zakrytí střechy plachtou</t>
  </si>
  <si>
    <t>-372402620</t>
  </si>
  <si>
    <t>https://podminky.urs.cz/item/CS_URS_2023_01/765192001</t>
  </si>
  <si>
    <t>46</t>
  </si>
  <si>
    <t>998765103</t>
  </si>
  <si>
    <t>Přesun hmot pro krytiny skládané stanovený z hmotnosti přesunovaného materiálu vodorovná dopravní vzdálenost do 50 m na objektech výšky přes 12 do 24 m</t>
  </si>
  <si>
    <t>1588661189</t>
  </si>
  <si>
    <t>https://podminky.urs.cz/item/CS_URS_2023_01/998765103</t>
  </si>
  <si>
    <t>47</t>
  </si>
  <si>
    <t>998765181</t>
  </si>
  <si>
    <t>Přesun hmot pro krytiny skládané stanovený z hmotnosti přesunovaného materiálu Příplatek k cenám za přesun prováděný bez použití mechanizace pro jakoukoliv výšku objektu</t>
  </si>
  <si>
    <t>29051301</t>
  </si>
  <si>
    <t>https://podminky.urs.cz/item/CS_URS_2023_01/998765181</t>
  </si>
  <si>
    <t>767</t>
  </si>
  <si>
    <t>Konstrukce zámečnické</t>
  </si>
  <si>
    <t>48</t>
  </si>
  <si>
    <t>767832112</t>
  </si>
  <si>
    <t>Montáž venkovních požárních žebříků na ocelovou konstrukci bez suchovodu</t>
  </si>
  <si>
    <t>1301354868</t>
  </si>
  <si>
    <t>https://podminky.urs.cz/item/CS_URS_2023_01/767832112</t>
  </si>
  <si>
    <t>49</t>
  </si>
  <si>
    <t>767832801</t>
  </si>
  <si>
    <t>Demontáž venkovních požárních žebříků s ochranným košem</t>
  </si>
  <si>
    <t>-1130200667</t>
  </si>
  <si>
    <t>https://podminky.urs.cz/item/CS_URS_2023_01/767832801</t>
  </si>
  <si>
    <t>50</t>
  </si>
  <si>
    <t>998767103</t>
  </si>
  <si>
    <t>Přesun hmot pro zámečnické konstrukce stanovený z hmotnosti přesunovaného materiálu vodorovná dopravní vzdálenost do 50 m v objektech výšky přes 12 do 24 m</t>
  </si>
  <si>
    <t>811524819</t>
  </si>
  <si>
    <t>https://podminky.urs.cz/item/CS_URS_2023_01/998767103</t>
  </si>
  <si>
    <t>51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</si>
  <si>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</si>
  <si>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</si>
  <si>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-16928996</t>
  </si>
  <si>
    <t>https://podminky.urs.cz/item/CS_URS_2023_01/998767181</t>
  </si>
  <si>
    <t>784</t>
  </si>
  <si>
    <t>Dokončovací práce - malby a tapety</t>
  </si>
  <si>
    <t>52</t>
  </si>
  <si>
    <t>784111001</t>
  </si>
  <si>
    <t>Oprášení (ometení) podkladu v místnostech výšky do 3,80 m</t>
  </si>
  <si>
    <t>7457364</t>
  </si>
  <si>
    <t>https://podminky.urs.cz/item/CS_URS_2023_01/784111001</t>
  </si>
  <si>
    <t>53</t>
  </si>
  <si>
    <t>784121001</t>
  </si>
  <si>
    <t>Oškrabání malby v místnostech výšky do 3,80 m</t>
  </si>
  <si>
    <t>1586732071</t>
  </si>
  <si>
    <t>https://podminky.urs.cz/item/CS_URS_2023_01/784121001</t>
  </si>
  <si>
    <t>8,0+10,0+2,0</t>
  </si>
  <si>
    <t>54</t>
  </si>
  <si>
    <t>784181121</t>
  </si>
  <si>
    <t>Penetrace podkladu jednonásobná hloubková akrylátová bezbarvá v místnostech výšky do 3,80 m</t>
  </si>
  <si>
    <t>-158537459</t>
  </si>
  <si>
    <t>https://podminky.urs.cz/item/CS_URS_2023_01/784181121</t>
  </si>
  <si>
    <t>55</t>
  </si>
  <si>
    <t>784211101</t>
  </si>
  <si>
    <t>Malby z malířských směsí oděruvzdorných za mokra dvojnásobné, bílé za mokra oděruvzdorné výborně v místnostech výšky do 3,80 m</t>
  </si>
  <si>
    <t>-333673856</t>
  </si>
  <si>
    <t>https://podminky.urs.cz/item/CS_URS_2023_01/784211101</t>
  </si>
  <si>
    <t xml:space="preserve">Poznámka k položce:_x000D_
nátěr dle direktivy ČNB - ref.v. TOLLENS IDROTOP MAT </t>
  </si>
  <si>
    <t>VRN</t>
  </si>
  <si>
    <t>Vedlejší rozpočtové náklady</t>
  </si>
  <si>
    <t>VRN1</t>
  </si>
  <si>
    <t>Průzkumné, geodetické a projektové práce</t>
  </si>
  <si>
    <t>56</t>
  </si>
  <si>
    <t>013254000</t>
  </si>
  <si>
    <t>Dokumentace skutečného provedení DSPS STAVBY</t>
  </si>
  <si>
    <t>kpl</t>
  </si>
  <si>
    <t>1024</t>
  </si>
  <si>
    <t>-1014171683</t>
  </si>
  <si>
    <t>https://podminky.urs.cz/item/CS_URS_2023_01/013254000</t>
  </si>
  <si>
    <t>VRN3</t>
  </si>
  <si>
    <t>Zařízení staveniště</t>
  </si>
  <si>
    <t>57</t>
  </si>
  <si>
    <t>030001000</t>
  </si>
  <si>
    <t>161497241</t>
  </si>
  <si>
    <t>https://podminky.urs.cz/item/CS_URS_2023_01/030001000</t>
  </si>
  <si>
    <t>Poznámka k položce:_x000D_
Sociální, provozní a administrativní zařízení staveniště bude řešeno v minimálním rozsahu jako dočasné v rekonstruované části objektu – bude vyhrazeno objednatelem._x000D_
Pro každé dílčí plnění bude zřízen malý staveništní rozvaděč napojený na stávající rozvody NN v objektu. Nepředpokládá se potřeba strojů či zařízení s většími nároky na odběr elektrické energie. Pro odběr vody budou použity stávající rozvody v úklidových komorách nebo ve WC.</t>
  </si>
  <si>
    <t>VRN4</t>
  </si>
  <si>
    <t>Inženýrská činnost</t>
  </si>
  <si>
    <t>58</t>
  </si>
  <si>
    <t>045002000</t>
  </si>
  <si>
    <t>Kompletační a koordinační činnost</t>
  </si>
  <si>
    <t>-1462800991</t>
  </si>
  <si>
    <t>https://podminky.urs.cz/item/CS_URS_2023_01/045002000</t>
  </si>
  <si>
    <t>VRN7</t>
  </si>
  <si>
    <t>Provozní vlivy</t>
  </si>
  <si>
    <t>59</t>
  </si>
  <si>
    <t>070001000</t>
  </si>
  <si>
    <t>591878805</t>
  </si>
  <si>
    <t>https://podminky.urs.cz/item/CS_URS_2023_01/070001000</t>
  </si>
  <si>
    <t>Poznámka k položce:_x000D_
Náklady na ztížené provádění stavebních prací v důsledku nepřerušeného provozu na staveništi nebo v případech nepřerušeného provozu v objektech v nichž se stavební práce provádí._x000D_
Požadavky na způsob provádění stavebních prací jsou popsány v A – PRŮVODNÍ ZPRÁVA a B. SOUHRNNÁ TECHNICKÁ ZPRÁVA a dále budou součástí smlouvy a jejích příloh. Uchazeč je povinen do ceny zahrnout dodržování veškerých požadavků uvedených v tomto dokumentu.</t>
  </si>
  <si>
    <t>VRN9</t>
  </si>
  <si>
    <t>Ostatní náklady</t>
  </si>
  <si>
    <t>60</t>
  </si>
  <si>
    <t>0917040R</t>
  </si>
  <si>
    <t>Náklady na ochranu konstrukcí, instalací a zařízení před negativními dopady stavební činnosti.</t>
  </si>
  <si>
    <t>277877396</t>
  </si>
  <si>
    <t>Poznámka k položce:_x000D_
Nutno zajistit ochranu veškerých konstrukcí, instalací, a zařízení banky před negativními dopady stavební činnosti._x000D_
Konkrétní požadavky jsou posány v  A – PRŮVODNÍ ZPRÁVA a B. SOUHRNNÁ TECHNICKÁ ZPRÁVA a dále budou součástí smlouvy a jejích příloh. Uchazeč je povinen do ceny zahrnout dodržování veškerých požadavků uvedených v tomto dokumentu.</t>
  </si>
  <si>
    <t>61</t>
  </si>
  <si>
    <t>091704001</t>
  </si>
  <si>
    <t>Bezpečnostní a hygienické opatření na staveništi</t>
  </si>
  <si>
    <t>1415352662</t>
  </si>
  <si>
    <t>https://podminky.urs.cz/item/CS_URS_2023_01/091704001</t>
  </si>
  <si>
    <t>Poznámka k položce:_x000D_
Zajištění osob proti pádu do prohlubně. Vybavení staveniště hasícímí přístroji, při vypnuté EZS</t>
  </si>
  <si>
    <t>62</t>
  </si>
  <si>
    <t>091704002</t>
  </si>
  <si>
    <t>Pracovní každodenní ochrana čidel EPS v prostoru staveniště</t>
  </si>
  <si>
    <t>-889263750</t>
  </si>
  <si>
    <t>https://podminky.urs.cz/item/CS_URS_2023_01/091704002</t>
  </si>
  <si>
    <t>Poznámka k položce:_x000D_
Pracovní každodenní ochrana čidel EPS v prostoru staveniště (kanceláře, ohraničené části chodeb) - denně zakrytí / odkrytí čidel EPS proti zaprášení, komunikace s ochranou budovy</t>
  </si>
  <si>
    <t>63</t>
  </si>
  <si>
    <t>091704003</t>
  </si>
  <si>
    <t xml:space="preserve">Užívání veřejných ploch a prostranství </t>
  </si>
  <si>
    <t>-1100214768</t>
  </si>
  <si>
    <t>https://podminky.urs.cz/item/CS_URS_2023_01/091704003</t>
  </si>
  <si>
    <t>Poznámka k položce:_x000D_
Jednodenní dočasný zábor parkovacích stání před objektem Plodinové burzy na Senovážném náměstí v ploše 5,0 x 5,0 m, nebo zabráním 4 parkovacích stání u chodníku přiléhajícího k objektu Plodinové burzy v Senovážné ulici (plocha cca 2,5x20 m)._x000D_
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</si>
  <si>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64</t>
  </si>
  <si>
    <t>091704004</t>
  </si>
  <si>
    <t xml:space="preserve">Předání a převzetí díla </t>
  </si>
  <si>
    <t>-1527935024</t>
  </si>
  <si>
    <t>https://podminky.urs.cz/item/CS_URS_2023_01/091704004</t>
  </si>
  <si>
    <t>Poznámka k položce:_x000D_
Náklady zhotovitele, které vzniknou v souvislosti s povinnostmi zhotovitele při předání a převzetí díla._x000D_
Kompletace DSPS všech řemesel včetně tištěné a elektronické podoby veškeré dokumentace a předání díla investorovi</t>
  </si>
  <si>
    <t>D1.4.2 - Chlazení - DP01</t>
  </si>
  <si>
    <t>Dominik Pompl, B.Hudová</t>
  </si>
  <si>
    <t>M3403 - Regulační a vyvažovací ventily</t>
  </si>
  <si>
    <t>M3405 - Kulové kohouty a uzavírací klapky</t>
  </si>
  <si>
    <t>M3407 - Vypouštění a odvzdušnění</t>
  </si>
  <si>
    <t>M3409 - Potrubí</t>
  </si>
  <si>
    <t>M3410 - Izolace</t>
  </si>
  <si>
    <t>M3411 - Demontáže</t>
  </si>
  <si>
    <t>M3499 - Ostatní náklady</t>
  </si>
  <si>
    <t>HZS - Hodinové zúčtovací sazby</t>
  </si>
  <si>
    <t>M3403</t>
  </si>
  <si>
    <t>Regulační a vyvažovací ventily</t>
  </si>
  <si>
    <t>M3403-0005</t>
  </si>
  <si>
    <t>Tlakově nezávislý regulační a vyvažovací ventil (umístěn na straně chlazení) - bez pohonu pro VZT jednotku DN 32, PN 16</t>
  </si>
  <si>
    <t>ks</t>
  </si>
  <si>
    <t>Poznámka k položce:_x000D_
IMI - TA-Compact-P</t>
  </si>
  <si>
    <t>M3403-0008</t>
  </si>
  <si>
    <t>Vyvažovací ventil s vypouštěním DN40, PN25</t>
  </si>
  <si>
    <t>Poznámka k položce:_x000D_
IMI - STAD</t>
  </si>
  <si>
    <t>M3403-0013</t>
  </si>
  <si>
    <t>Regulátor tlakové diference včetně kapiláry DN40, PN16, rozsah 10-40 kPa</t>
  </si>
  <si>
    <t>68</t>
  </si>
  <si>
    <t>Poznámka k položce:_x000D_
IMI - STAP</t>
  </si>
  <si>
    <t>M3405</t>
  </si>
  <si>
    <t>Kulové kohouty a uzavírací klapky</t>
  </si>
  <si>
    <t>M3405-0007</t>
  </si>
  <si>
    <t>Uzavírací klapka PN6 vč. přírubového spoje, protipřírub a těsnění, DN 65 PN6, DN 65</t>
  </si>
  <si>
    <t>86</t>
  </si>
  <si>
    <t>Poznámka k položce:_x000D_
Hydronix Systems HS 497</t>
  </si>
  <si>
    <t>M3405-0008</t>
  </si>
  <si>
    <t>Uzavírací klapka PN6 vč. přírubového spoje, protipřírub a těsnění, DN 80 PN6, DN 80</t>
  </si>
  <si>
    <t>88</t>
  </si>
  <si>
    <t>M3405-0009</t>
  </si>
  <si>
    <t>Uzavírací klapka PN6 vč. přírubového spoje, protipřírub a těsnění, DN 100 PN6, DN 100</t>
  </si>
  <si>
    <t>90</t>
  </si>
  <si>
    <t>M3405-0010</t>
  </si>
  <si>
    <t>Uzavírací klapka PN6 vč. přírubového spoje, protipřírub a těsnění, DN 125 PN6, DN 125</t>
  </si>
  <si>
    <t>92</t>
  </si>
  <si>
    <t>M3407</t>
  </si>
  <si>
    <t>Vypouštění a odvzdušnění</t>
  </si>
  <si>
    <t>M3407-0002</t>
  </si>
  <si>
    <t>Kulový vypouštěcí kohout s hadicovou vývodkou a zátkou PN 6, DN 15</t>
  </si>
  <si>
    <t>108</t>
  </si>
  <si>
    <t>Poznámka k položce:_x000D_
referenční výrobek: Giacomini R608</t>
  </si>
  <si>
    <t>M3407-0005</t>
  </si>
  <si>
    <t>Odvzdušňovací ventil PN 6, DN 15 PN 6, DN 15</t>
  </si>
  <si>
    <t>114</t>
  </si>
  <si>
    <t>Poznámka k položce:_x000D_
referenční výrobek: Giacomini R99</t>
  </si>
  <si>
    <t>M3407-0006</t>
  </si>
  <si>
    <t>Odvzdušňovací nádoba PN 6, DN 25 PN 6, DN 25</t>
  </si>
  <si>
    <t>116</t>
  </si>
  <si>
    <t>M3407-0008</t>
  </si>
  <si>
    <t>Odvzdušňovací nádoba PN 6, DN 100 PN 6, DN 100</t>
  </si>
  <si>
    <t>120</t>
  </si>
  <si>
    <t>M3409</t>
  </si>
  <si>
    <t>Potrubí</t>
  </si>
  <si>
    <t>M3409-0012</t>
  </si>
  <si>
    <t>Nerez 73x3 (DN65); včetně kotevního a montážního materiálu Nerez - DN 65</t>
  </si>
  <si>
    <t>bm</t>
  </si>
  <si>
    <t>152</t>
  </si>
  <si>
    <t>M3409-0013</t>
  </si>
  <si>
    <t>Nerez 90x5 (DN80); včetně kotevního a montážního materiálu Nerez - DN 80</t>
  </si>
  <si>
    <t>154</t>
  </si>
  <si>
    <t>M3409-0014</t>
  </si>
  <si>
    <t>Nerez 114x6 (DN100); včetně kotevního a montážního materiálu Nerez - DN 100</t>
  </si>
  <si>
    <t>156</t>
  </si>
  <si>
    <t>M3409-0015</t>
  </si>
  <si>
    <t>Nerez 133x5 (DN 125); včetně kotevního a montážního materiálu Nerez - DN 125</t>
  </si>
  <si>
    <t>158</t>
  </si>
  <si>
    <t>M3409-0028</t>
  </si>
  <si>
    <t>Al plech pro potrubí DN65 s izolací 32mm DN65 s izolací 32mm</t>
  </si>
  <si>
    <t>180</t>
  </si>
  <si>
    <t>M3409-0029</t>
  </si>
  <si>
    <t>Al plech pro potrubí DN80 s izolací 32mm DN80 s izolací 32mm</t>
  </si>
  <si>
    <t>182</t>
  </si>
  <si>
    <t>M3409-0030</t>
  </si>
  <si>
    <t>Al plech pro potrubí DN100 s izolací 32mm DN100 s izolací 32mm</t>
  </si>
  <si>
    <t>184</t>
  </si>
  <si>
    <t>M3409-0031</t>
  </si>
  <si>
    <t>Al plech pro potrubí DN125 s izolací 32mm DN125 s izolací 32mm</t>
  </si>
  <si>
    <t>186</t>
  </si>
  <si>
    <t>M3410</t>
  </si>
  <si>
    <t>Izolace</t>
  </si>
  <si>
    <t>M3410-0008</t>
  </si>
  <si>
    <t>Izolace l = 0,033 W/mK při 0 °C, μ ≥10000; pro nerez potrubí pro potrubí DN 65(73 x 3); tloušťka izolace 32 mm</t>
  </si>
  <si>
    <t>202</t>
  </si>
  <si>
    <t>Poznámka k položce:_x000D_
referenční výrobek:ARMACELL Armaxflex AF</t>
  </si>
  <si>
    <t>M3410-0009</t>
  </si>
  <si>
    <t>Izolace l = 0,033 W/mK při 0 °C, μ ≥10000; pro nerez potrubí pro potrubí DN 80(90 x 5,0); tloušťka izolace 32 mm</t>
  </si>
  <si>
    <t>204</t>
  </si>
  <si>
    <t>M3410-0010</t>
  </si>
  <si>
    <t>Izolace l = 0,033 W/mK při 0 °C, μ ≥10000; pro nerez potrubí pro potrubí DN 100(114 x 6); tloušťka izolace 32 mm</t>
  </si>
  <si>
    <t>206</t>
  </si>
  <si>
    <t>M3410-0011</t>
  </si>
  <si>
    <t>Izolace l = 0,033 W/mK při 0 °C, μ ≥10000; pro nerez potrubí pro potrubí DN 125(133 x 5); tloušťka izolace 32 mm</t>
  </si>
  <si>
    <t>208</t>
  </si>
  <si>
    <t>M3411</t>
  </si>
  <si>
    <t>Demontáže</t>
  </si>
  <si>
    <t>M3411-0005</t>
  </si>
  <si>
    <t>Napojení vyvažovacího ventilu a regulátoru tlakové diference, demontáž potrubí</t>
  </si>
  <si>
    <t>236</t>
  </si>
  <si>
    <t>Poznámka k položce:_x000D_
na stoupacím potrubí CH5 (podlaží KR)</t>
  </si>
  <si>
    <t>M3411-0007</t>
  </si>
  <si>
    <t>Demontáž automatického vyvažovacího ventilu u VZT jednotky č. 44 a napojení na stávající potrubí</t>
  </si>
  <si>
    <t>240</t>
  </si>
  <si>
    <t>M3499</t>
  </si>
  <si>
    <t>M3499-0001</t>
  </si>
  <si>
    <t>Zpracování výrobně dodavatelské dokumentace</t>
  </si>
  <si>
    <t>252</t>
  </si>
  <si>
    <t>M3499-0002</t>
  </si>
  <si>
    <t>Vypracování projektu skutečného provedení DSPS CHLAZENÍ</t>
  </si>
  <si>
    <t>254</t>
  </si>
  <si>
    <t>M3499-0003</t>
  </si>
  <si>
    <t>Doprava materiálu, přesun hmot</t>
  </si>
  <si>
    <t>256</t>
  </si>
  <si>
    <t>M3499-0004</t>
  </si>
  <si>
    <t>Provedení komplexních zkoušek (včetně tlakové a topné/chladicí zkoušky)</t>
  </si>
  <si>
    <t>258</t>
  </si>
  <si>
    <t>M3499-0005</t>
  </si>
  <si>
    <t>Jemné zaregulování systému</t>
  </si>
  <si>
    <t>260</t>
  </si>
  <si>
    <t>M3499-0006</t>
  </si>
  <si>
    <t>Vyvážení dle vyhl. 193/2007 sb.včetně protokolu</t>
  </si>
  <si>
    <t>262</t>
  </si>
  <si>
    <t>M3499-0007</t>
  </si>
  <si>
    <t>Dvojnásobný proplach systému a náplň upravenou vodou</t>
  </si>
  <si>
    <t>264</t>
  </si>
  <si>
    <t>M3499-0008</t>
  </si>
  <si>
    <t>Štítky a popisy potrubí a zařízení</t>
  </si>
  <si>
    <t>266</t>
  </si>
  <si>
    <t>M3499-0010</t>
  </si>
  <si>
    <t>Pomocné ocelové konstrukce</t>
  </si>
  <si>
    <t>268</t>
  </si>
  <si>
    <t>Poznámka k položce:_x000D_
pomocné lávky a plošiny v prostoru a šachtách</t>
  </si>
  <si>
    <t>M3499-0011</t>
  </si>
  <si>
    <t>Zavěšení potrubí, kotvící systém např. Hilti, množství dle DN</t>
  </si>
  <si>
    <t>270</t>
  </si>
  <si>
    <t>M3499-0012</t>
  </si>
  <si>
    <t>Zaškolení obsluhy</t>
  </si>
  <si>
    <t>272</t>
  </si>
  <si>
    <t xml:space="preserve">Poznámka k položce:_x000D_
seznámení s údržbou_x000D_
</t>
  </si>
  <si>
    <t>M3499-0013</t>
  </si>
  <si>
    <t>Kotevní materiál</t>
  </si>
  <si>
    <t>274</t>
  </si>
  <si>
    <t>M3499-0014</t>
  </si>
  <si>
    <t>Montážní materiál</t>
  </si>
  <si>
    <t>276</t>
  </si>
  <si>
    <t>HZS</t>
  </si>
  <si>
    <t>Hodinové zúčtovací sazby</t>
  </si>
  <si>
    <t>HZS2491</t>
  </si>
  <si>
    <t>Hodinové zúčtovací sazby profesí PSV zednické výpomoci a pomocné práce PSV dělník zednických výpomocí</t>
  </si>
  <si>
    <t>hod</t>
  </si>
  <si>
    <t>512</t>
  </si>
  <si>
    <t>1954812696</t>
  </si>
  <si>
    <t>https://podminky.urs.cz/item/CS_URS_2023_01/HZS2491</t>
  </si>
  <si>
    <t>D1.4.4 - Elektroinstalace - DP01</t>
  </si>
  <si>
    <t>Ing. Tomáš Dolejší, B.Hudová</t>
  </si>
  <si>
    <t>D1 - Rozváděče a rozvodnice</t>
  </si>
  <si>
    <t>D2 - Prvky systému LUXMATE</t>
  </si>
  <si>
    <t>D3 - Kabely a vodiče</t>
  </si>
  <si>
    <t>D4 - Nosné a úložné konstrukce</t>
  </si>
  <si>
    <t>D5 - HZS, ostatní náklady</t>
  </si>
  <si>
    <t>D1</t>
  </si>
  <si>
    <t>Rozváděče a rozvodnice</t>
  </si>
  <si>
    <t>M2101-0002</t>
  </si>
  <si>
    <t>Rozvaděč 8RB – doplnění</t>
  </si>
  <si>
    <t>Poznámka k položce:_x000D_
Doplnění stávajícího rozvaděče 8RB_x000D_
vestavba modulu pro vyhodnocování meteostanice do rozvaděče, elektroinstalační materiál pro vnitřní zapojení</t>
  </si>
  <si>
    <t>D2</t>
  </si>
  <si>
    <t>Prvky systému LUXMATE</t>
  </si>
  <si>
    <t>M2102-0001</t>
  </si>
  <si>
    <t xml:space="preserve">Meteo čidlo deště </t>
  </si>
  <si>
    <t>Poznámka k položce:_x000D_
Meteo čidlo větru pro připojení do systému LUXMATE (např. ZUMTOBEL LM-SN) čidlo deště - zařízení pro stanovení začátku a konce srážek a trvání srážkových období, napájení 24VAC/DC,IP65, zatížení kontaktů: max. 230V AC, 4 A, včetně příslušenství pro montáž na stožárovou trubku (průměr 34 - 50 mm)</t>
  </si>
  <si>
    <t>M2102-0002</t>
  </si>
  <si>
    <t>Meteo čidlo větru</t>
  </si>
  <si>
    <t>Poznámka k položce:_x000D_
Meteo čidlo deště pro připojení do systému LUXMATE (např. ZUMTOBEL LM-SW) čidlo větru - Zařízení pro detekci horizontální rychlosti větru. Rozsah měření: 0,5 - 50 m/s, rozlišení: 0,1 m/s,, napájení 24VAC/DC,IP65, včetně12 m kabelu (6 x 0,25 mm² LiYCY) pro elektrické připojení do připojovací krabice</t>
  </si>
  <si>
    <t>M2102-0003</t>
  </si>
  <si>
    <t xml:space="preserve">Meteo čidlo teploty </t>
  </si>
  <si>
    <t>Poznámka k položce:_x000D_
Meteo čidlo teploty pro připojení do systému LUXMATE (např. ZUMTOBEL LM-ST) čidlo teploty - Zařízení pro měření teploty vzduchu a neagresivních plynů, měřicí prvek: odporový teploměr Pt 100, včetně povětrnostní a radiační ochrany (s ventilátorem a 5 m připojovacím kabelem), včetně příslušenství pro montáž na stožárovou trubku (průměr 30 - 50 mm), včetně 5 m kabelu pro elektrické připojení k připojovací krabici základního balení</t>
  </si>
  <si>
    <t>M2102-0004</t>
  </si>
  <si>
    <t xml:space="preserve">Připojovací krabice pro připojení, elektrické napájení a přepěťovou ochranu meteorologických senzorů </t>
  </si>
  <si>
    <t>Poznámka k položce:_x000D_
Připojovací krabice pro připojení, elektrické napájení a přepěťovou ochranu meteorologických senzorů (např. ZUMTOBEL LM-SB) Připojovací krabice pro připojení, elektrické napájení a přepěťovou ochranu meteorologických senzorů. Primární napětí: 230 V AC 50 Hz, sekundární napětí: 12 V DC, 3 x 24 V DC, 4 x 24 V AC, přepěťová ochrana: varistor, třída krytí: IP65, včetně traverzy pro připevnění až 2 meteorologických senzorů</t>
  </si>
  <si>
    <t>M2102-0005</t>
  </si>
  <si>
    <t>Držák satelitních a internetových antén na zeď</t>
  </si>
  <si>
    <t>Poznámka k položce:_x000D_
Držák satelitních a internetových antén na zeď, délka 500 mm, průměr trubky  40 mm</t>
  </si>
  <si>
    <t>M2102-0006</t>
  </si>
  <si>
    <t xml:space="preserve">Modul pro meteočidla </t>
  </si>
  <si>
    <t>1480433269</t>
  </si>
  <si>
    <t>Poznámka k položce:_x000D_
Modul pro vyhodnocování 4 nezávislých senzorů meteostanice pro připojení do systému LUXMATE (ZUMTOBEL LM-4WZS)_x000D_
modul pro vyhodnocování 4 nezávislých senzorů meteostanice pro připojení k sběrnici LUXMATE– napájení 230VAC, vstupy 4x 0-20 mA nebo kontakt, sběrnice LUXMATE</t>
  </si>
  <si>
    <t>D3</t>
  </si>
  <si>
    <t>Kabely a vodiče</t>
  </si>
  <si>
    <t>M2103-0002</t>
  </si>
  <si>
    <t>kabel CYKY-J 3x1.5</t>
  </si>
  <si>
    <t>M2103-0006</t>
  </si>
  <si>
    <t>kabel LAPP UNITRONIC LiYCY 10x0,5</t>
  </si>
  <si>
    <t>M2103-0009</t>
  </si>
  <si>
    <t>Ukončení vodičů a označení vč.štítků, průřez do 4 mm2</t>
  </si>
  <si>
    <t>D4</t>
  </si>
  <si>
    <t>Nosné a úložné konstrukce</t>
  </si>
  <si>
    <t>M2104-0001</t>
  </si>
  <si>
    <t>trubka pevná pr. 20 mm</t>
  </si>
  <si>
    <t>Poznámka k položce:_x000D_
včetně příchytek</t>
  </si>
  <si>
    <t>D5</t>
  </si>
  <si>
    <t>HZS, ostatní náklady</t>
  </si>
  <si>
    <t>M2106-0002</t>
  </si>
  <si>
    <t>Montážní práce včetně dopravy pro dílčí celek DP01</t>
  </si>
  <si>
    <t>M2106-0024</t>
  </si>
  <si>
    <t>Nastavení a naprogramování systému LUXMATE (modul pro meteočidla) – řízený dodavatel</t>
  </si>
  <si>
    <t>M2106-0027</t>
  </si>
  <si>
    <t>Provedení revize a vypracování revizní zprávy</t>
  </si>
  <si>
    <t>M2106-0001</t>
  </si>
  <si>
    <t>Realizační projektová dokumentace ELE</t>
  </si>
  <si>
    <t>M2106-0028</t>
  </si>
  <si>
    <t>Projektová dokumentace skutečného provedení DSPS ELEKTRO</t>
  </si>
  <si>
    <t>-161649431</t>
  </si>
  <si>
    <t>M2106-0029</t>
  </si>
  <si>
    <t>Podružný materiál pro dílčí celek DP01</t>
  </si>
  <si>
    <t>M2106-0051</t>
  </si>
  <si>
    <t>Režijní náklady pro dílčí celek DP01</t>
  </si>
  <si>
    <t>Pol100</t>
  </si>
  <si>
    <t>1158897103</t>
  </si>
  <si>
    <t>1098391842</t>
  </si>
  <si>
    <t>092203000</t>
  </si>
  <si>
    <t>Náklady na zaškolení</t>
  </si>
  <si>
    <t>…</t>
  </si>
  <si>
    <t>-324913618</t>
  </si>
  <si>
    <t>https://podminky.urs.cz/item/CS_URS_2023_01/092203000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</si>
</sst>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4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997013219" TargetMode="External"/><Relationship Id="rId18" Type="http://schemas.openxmlformats.org/officeDocument/2006/relationships/hyperlink" Target="https://podminky.urs.cz/item/CS_URS_2023_01/713140813" TargetMode="External"/><Relationship Id="rId26" Type="http://schemas.openxmlformats.org/officeDocument/2006/relationships/hyperlink" Target="https://podminky.urs.cz/item/CS_URS_2023_01/762341821" TargetMode="External"/><Relationship Id="rId39" Type="http://schemas.openxmlformats.org/officeDocument/2006/relationships/hyperlink" Target="https://podminky.urs.cz/item/CS_URS_2023_01/998765181" TargetMode="External"/><Relationship Id="rId21" Type="http://schemas.openxmlformats.org/officeDocument/2006/relationships/hyperlink" Target="https://podminky.urs.cz/item/CS_URS_2023_01/998713181" TargetMode="External"/><Relationship Id="rId34" Type="http://schemas.openxmlformats.org/officeDocument/2006/relationships/hyperlink" Target="https://podminky.urs.cz/item/CS_URS_2023_01/998764181" TargetMode="External"/><Relationship Id="rId42" Type="http://schemas.openxmlformats.org/officeDocument/2006/relationships/hyperlink" Target="https://podminky.urs.cz/item/CS_URS_2023_01/998767103" TargetMode="External"/><Relationship Id="rId47" Type="http://schemas.openxmlformats.org/officeDocument/2006/relationships/hyperlink" Target="https://podminky.urs.cz/item/CS_URS_2023_01/784211101" TargetMode="External"/><Relationship Id="rId50" Type="http://schemas.openxmlformats.org/officeDocument/2006/relationships/hyperlink" Target="https://podminky.urs.cz/item/CS_URS_2023_01/045002000" TargetMode="External"/><Relationship Id="rId55" Type="http://schemas.openxmlformats.org/officeDocument/2006/relationships/hyperlink" Target="https://podminky.urs.cz/item/CS_URS_2023_01/091704004" TargetMode="External"/><Relationship Id="rId7" Type="http://schemas.openxmlformats.org/officeDocument/2006/relationships/hyperlink" Target="https://podminky.urs.cz/item/CS_URS_2023_01/952901111" TargetMode="External"/><Relationship Id="rId2" Type="http://schemas.openxmlformats.org/officeDocument/2006/relationships/hyperlink" Target="https://podminky.urs.cz/item/CS_URS_2023_01/612131101" TargetMode="External"/><Relationship Id="rId16" Type="http://schemas.openxmlformats.org/officeDocument/2006/relationships/hyperlink" Target="https://podminky.urs.cz/item/CS_URS_2023_01/997013631" TargetMode="External"/><Relationship Id="rId29" Type="http://schemas.openxmlformats.org/officeDocument/2006/relationships/hyperlink" Target="https://podminky.urs.cz/item/CS_URS_2023_01/764001821" TargetMode="External"/><Relationship Id="rId11" Type="http://schemas.openxmlformats.org/officeDocument/2006/relationships/hyperlink" Target="https://podminky.urs.cz/item/CS_URS_2023_01/977151125" TargetMode="External"/><Relationship Id="rId24" Type="http://schemas.openxmlformats.org/officeDocument/2006/relationships/hyperlink" Target="https://podminky.urs.cz/item/CS_URS_2023_01/998751181" TargetMode="External"/><Relationship Id="rId32" Type="http://schemas.openxmlformats.org/officeDocument/2006/relationships/hyperlink" Target="https://podminky.urs.cz/item/CS_URS_2023_01/764335424" TargetMode="External"/><Relationship Id="rId37" Type="http://schemas.openxmlformats.org/officeDocument/2006/relationships/hyperlink" Target="https://podminky.urs.cz/item/CS_URS_2023_01/765192001" TargetMode="External"/><Relationship Id="rId40" Type="http://schemas.openxmlformats.org/officeDocument/2006/relationships/hyperlink" Target="https://podminky.urs.cz/item/CS_URS_2023_01/767832112" TargetMode="External"/><Relationship Id="rId45" Type="http://schemas.openxmlformats.org/officeDocument/2006/relationships/hyperlink" Target="https://podminky.urs.cz/item/CS_URS_2023_01/784121001" TargetMode="External"/><Relationship Id="rId53" Type="http://schemas.openxmlformats.org/officeDocument/2006/relationships/hyperlink" Target="https://podminky.urs.cz/item/CS_URS_2023_01/091704002" TargetMode="External"/><Relationship Id="rId5" Type="http://schemas.openxmlformats.org/officeDocument/2006/relationships/hyperlink" Target="https://podminky.urs.cz/item/CS_URS_2023_01/619996145" TargetMode="External"/><Relationship Id="rId10" Type="http://schemas.openxmlformats.org/officeDocument/2006/relationships/hyperlink" Target="https://podminky.urs.cz/item/CS_URS_2023_01/977151124" TargetMode="External"/><Relationship Id="rId19" Type="http://schemas.openxmlformats.org/officeDocument/2006/relationships/hyperlink" Target="https://podminky.urs.cz/item/CS_URS_2023_01/713141151" TargetMode="External"/><Relationship Id="rId31" Type="http://schemas.openxmlformats.org/officeDocument/2006/relationships/hyperlink" Target="https://podminky.urs.cz/item/CS_URS_2023_01/764335423" TargetMode="External"/><Relationship Id="rId44" Type="http://schemas.openxmlformats.org/officeDocument/2006/relationships/hyperlink" Target="https://podminky.urs.cz/item/CS_URS_2023_01/784111001" TargetMode="External"/><Relationship Id="rId52" Type="http://schemas.openxmlformats.org/officeDocument/2006/relationships/hyperlink" Target="https://podminky.urs.cz/item/CS_URS_2023_01/091704001" TargetMode="External"/><Relationship Id="rId4" Type="http://schemas.openxmlformats.org/officeDocument/2006/relationships/hyperlink" Target="https://podminky.urs.cz/item/CS_URS_2023_01/619991011" TargetMode="External"/><Relationship Id="rId9" Type="http://schemas.openxmlformats.org/officeDocument/2006/relationships/hyperlink" Target="https://podminky.urs.cz/item/CS_URS_2023_01/971033451" TargetMode="External"/><Relationship Id="rId14" Type="http://schemas.openxmlformats.org/officeDocument/2006/relationships/hyperlink" Target="https://podminky.urs.cz/item/CS_URS_2023_01/997013509" TargetMode="External"/><Relationship Id="rId22" Type="http://schemas.openxmlformats.org/officeDocument/2006/relationships/hyperlink" Target="https://podminky.urs.cz/item/CS_URS_2023_01/751525052" TargetMode="External"/><Relationship Id="rId27" Type="http://schemas.openxmlformats.org/officeDocument/2006/relationships/hyperlink" Target="https://podminky.urs.cz/item/CS_URS_2023_01/998762103" TargetMode="External"/><Relationship Id="rId30" Type="http://schemas.openxmlformats.org/officeDocument/2006/relationships/hyperlink" Target="https://podminky.urs.cz/item/CS_URS_2023_01/764131401" TargetMode="External"/><Relationship Id="rId35" Type="http://schemas.openxmlformats.org/officeDocument/2006/relationships/hyperlink" Target="https://podminky.urs.cz/item/CS_URS_2023_01/765191001" TargetMode="External"/><Relationship Id="rId43" Type="http://schemas.openxmlformats.org/officeDocument/2006/relationships/hyperlink" Target="https://podminky.urs.cz/item/CS_URS_2023_01/998767181" TargetMode="External"/><Relationship Id="rId48" Type="http://schemas.openxmlformats.org/officeDocument/2006/relationships/hyperlink" Target="https://podminky.urs.cz/item/CS_URS_2023_01/013254000" TargetMode="External"/><Relationship Id="rId56" Type="http://schemas.openxmlformats.org/officeDocument/2006/relationships/drawing" Target="../drawings/drawing2.xml"/><Relationship Id="rId8" Type="http://schemas.openxmlformats.org/officeDocument/2006/relationships/hyperlink" Target="https://podminky.urs.cz/item/CS_URS_2023_01/971033441" TargetMode="External"/><Relationship Id="rId51" Type="http://schemas.openxmlformats.org/officeDocument/2006/relationships/hyperlink" Target="https://podminky.urs.cz/item/CS_URS_2023_01/070001000" TargetMode="External"/><Relationship Id="rId3" Type="http://schemas.openxmlformats.org/officeDocument/2006/relationships/hyperlink" Target="https://podminky.urs.cz/item/CS_URS_2023_01/612345212" TargetMode="External"/><Relationship Id="rId12" Type="http://schemas.openxmlformats.org/officeDocument/2006/relationships/hyperlink" Target="https://podminky.urs.cz/item/CS_URS_2023_01/997013217" TargetMode="External"/><Relationship Id="rId17" Type="http://schemas.openxmlformats.org/officeDocument/2006/relationships/hyperlink" Target="https://podminky.urs.cz/item/CS_URS_2023_01/998018003" TargetMode="External"/><Relationship Id="rId25" Type="http://schemas.openxmlformats.org/officeDocument/2006/relationships/hyperlink" Target="https://podminky.urs.cz/item/CS_URS_2023_01/762341210" TargetMode="External"/><Relationship Id="rId33" Type="http://schemas.openxmlformats.org/officeDocument/2006/relationships/hyperlink" Target="https://podminky.urs.cz/item/CS_URS_2023_01/998764103" TargetMode="External"/><Relationship Id="rId38" Type="http://schemas.openxmlformats.org/officeDocument/2006/relationships/hyperlink" Target="https://podminky.urs.cz/item/CS_URS_2023_01/998765103" TargetMode="External"/><Relationship Id="rId46" Type="http://schemas.openxmlformats.org/officeDocument/2006/relationships/hyperlink" Target="https://podminky.urs.cz/item/CS_URS_2023_01/784181121" TargetMode="External"/><Relationship Id="rId20" Type="http://schemas.openxmlformats.org/officeDocument/2006/relationships/hyperlink" Target="https://podminky.urs.cz/item/CS_URS_2023_01/998713103" TargetMode="External"/><Relationship Id="rId41" Type="http://schemas.openxmlformats.org/officeDocument/2006/relationships/hyperlink" Target="https://podminky.urs.cz/item/CS_URS_2023_01/767832801" TargetMode="External"/><Relationship Id="rId54" Type="http://schemas.openxmlformats.org/officeDocument/2006/relationships/hyperlink" Target="https://podminky.urs.cz/item/CS_URS_2023_01/091704003" TargetMode="External"/><Relationship Id="rId1" Type="http://schemas.openxmlformats.org/officeDocument/2006/relationships/hyperlink" Target="https://podminky.urs.cz/item/CS_URS_2023_01/340237212" TargetMode="External"/><Relationship Id="rId6" Type="http://schemas.openxmlformats.org/officeDocument/2006/relationships/hyperlink" Target="https://podminky.urs.cz/item/CS_URS_2023_01/949101111" TargetMode="External"/><Relationship Id="rId15" Type="http://schemas.openxmlformats.org/officeDocument/2006/relationships/hyperlink" Target="https://podminky.urs.cz/item/CS_URS_2023_01/997013511" TargetMode="External"/><Relationship Id="rId23" Type="http://schemas.openxmlformats.org/officeDocument/2006/relationships/hyperlink" Target="https://podminky.urs.cz/item/CS_URS_2023_01/998751102" TargetMode="External"/><Relationship Id="rId28" Type="http://schemas.openxmlformats.org/officeDocument/2006/relationships/hyperlink" Target="https://podminky.urs.cz/item/CS_URS_2023_01/998762181" TargetMode="External"/><Relationship Id="rId36" Type="http://schemas.openxmlformats.org/officeDocument/2006/relationships/hyperlink" Target="https://podminky.urs.cz/item/CS_URS_2023_01/765191901" TargetMode="External"/><Relationship Id="rId49" Type="http://schemas.openxmlformats.org/officeDocument/2006/relationships/hyperlink" Target="https://podminky.urs.cz/item/CS_URS_2023_01/030001000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HZS249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podminky.urs.cz/item/CS_URS_2023_01/092203000" TargetMode="External"/><Relationship Id="rId1" Type="http://schemas.openxmlformats.org/officeDocument/2006/relationships/hyperlink" Target="https://podminky.urs.cz/item/CS_URS_2023_01/HZS2491" TargetMode="External"/><Relationship Id="rId4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M59"/>
  <sheetViews>
    <sheetView showGridLines="0" workbookViewId="0">
      <selection activeCell="BK1" sqref="BK1:BK104857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pans="1:74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32" t="s">
        <v>13</v>
      </c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  <c r="AK5" s="233"/>
      <c r="AL5" s="233"/>
      <c r="AM5" s="233"/>
      <c r="AN5" s="233"/>
      <c r="AO5" s="233"/>
      <c r="AP5" s="21"/>
      <c r="AQ5" s="21"/>
      <c r="AR5" s="19"/>
      <c r="BE5" s="229" t="s">
        <v>14</v>
      </c>
      <c r="BS5" s="16" t="s">
        <v>6</v>
      </c>
    </row>
    <row r="6" spans="1:74" s="1" customFormat="1" ht="36.950000000000003" customHeight="1">
      <c r="B6" s="20"/>
      <c r="C6" s="21"/>
      <c r="D6" s="27" t="s">
        <v>15</v>
      </c>
      <c r="E6" s="21"/>
      <c r="F6" s="21"/>
      <c r="G6" s="21"/>
      <c r="H6" s="21"/>
      <c r="I6" s="21"/>
      <c r="J6" s="21"/>
      <c r="K6" s="234" t="s">
        <v>16</v>
      </c>
      <c r="L6" s="233"/>
      <c r="M6" s="233"/>
      <c r="N6" s="233"/>
      <c r="O6" s="233"/>
      <c r="P6" s="233"/>
      <c r="Q6" s="233"/>
      <c r="R6" s="233"/>
      <c r="S6" s="233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  <c r="AK6" s="233"/>
      <c r="AL6" s="233"/>
      <c r="AM6" s="233"/>
      <c r="AN6" s="233"/>
      <c r="AO6" s="233"/>
      <c r="AP6" s="21"/>
      <c r="AQ6" s="21"/>
      <c r="AR6" s="19"/>
      <c r="BE6" s="230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18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20</v>
      </c>
      <c r="AO7" s="21"/>
      <c r="AP7" s="21"/>
      <c r="AQ7" s="21"/>
      <c r="AR7" s="19"/>
      <c r="BE7" s="23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3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23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23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0"/>
      <c r="BS12" s="16" t="s">
        <v>6</v>
      </c>
    </row>
    <row r="13" spans="1:74" s="1" customFormat="1" ht="12" customHeight="1">
      <c r="B13" s="20"/>
      <c r="C13" s="21"/>
      <c r="D13" s="28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32</v>
      </c>
      <c r="AO13" s="21"/>
      <c r="AP13" s="21"/>
      <c r="AQ13" s="21"/>
      <c r="AR13" s="19"/>
      <c r="BE13" s="230"/>
      <c r="BS13" s="16" t="s">
        <v>6</v>
      </c>
    </row>
    <row r="14" spans="1:74" ht="12.75">
      <c r="B14" s="20"/>
      <c r="C14" s="21"/>
      <c r="D14" s="21"/>
      <c r="E14" s="235" t="s">
        <v>32</v>
      </c>
      <c r="F14" s="236"/>
      <c r="G14" s="236"/>
      <c r="H14" s="236"/>
      <c r="I14" s="236"/>
      <c r="J14" s="236"/>
      <c r="K14" s="236"/>
      <c r="L14" s="236"/>
      <c r="M14" s="236"/>
      <c r="N14" s="236"/>
      <c r="O14" s="236"/>
      <c r="P14" s="236"/>
      <c r="Q14" s="236"/>
      <c r="R14" s="236"/>
      <c r="S14" s="236"/>
      <c r="T14" s="236"/>
      <c r="U14" s="236"/>
      <c r="V14" s="236"/>
      <c r="W14" s="236"/>
      <c r="X14" s="236"/>
      <c r="Y14" s="236"/>
      <c r="Z14" s="236"/>
      <c r="AA14" s="236"/>
      <c r="AB14" s="236"/>
      <c r="AC14" s="236"/>
      <c r="AD14" s="236"/>
      <c r="AE14" s="236"/>
      <c r="AF14" s="236"/>
      <c r="AG14" s="236"/>
      <c r="AH14" s="236"/>
      <c r="AI14" s="236"/>
      <c r="AJ14" s="236"/>
      <c r="AK14" s="28" t="s">
        <v>29</v>
      </c>
      <c r="AL14" s="21"/>
      <c r="AM14" s="21"/>
      <c r="AN14" s="30" t="s">
        <v>32</v>
      </c>
      <c r="AO14" s="21"/>
      <c r="AP14" s="21"/>
      <c r="AQ14" s="21"/>
      <c r="AR14" s="19"/>
      <c r="BE14" s="23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0"/>
      <c r="BS15" s="16" t="s">
        <v>4</v>
      </c>
    </row>
    <row r="16" spans="1:74" s="1" customFormat="1" ht="12" customHeight="1">
      <c r="B16" s="20"/>
      <c r="C16" s="21"/>
      <c r="D16" s="28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34</v>
      </c>
      <c r="AO16" s="21"/>
      <c r="AP16" s="21"/>
      <c r="AQ16" s="21"/>
      <c r="AR16" s="19"/>
      <c r="BE16" s="23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36</v>
      </c>
      <c r="AO17" s="21"/>
      <c r="AP17" s="21"/>
      <c r="AQ17" s="21"/>
      <c r="AR17" s="19"/>
      <c r="BE17" s="230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0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34</v>
      </c>
      <c r="AO19" s="21"/>
      <c r="AP19" s="21"/>
      <c r="AQ19" s="21"/>
      <c r="AR19" s="19"/>
      <c r="BE19" s="23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36</v>
      </c>
      <c r="AO20" s="21"/>
      <c r="AP20" s="21"/>
      <c r="AQ20" s="21"/>
      <c r="AR20" s="19"/>
      <c r="BE20" s="230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0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0"/>
    </row>
    <row r="23" spans="1:71" s="1" customFormat="1" ht="47.25" customHeight="1">
      <c r="B23" s="20"/>
      <c r="C23" s="21"/>
      <c r="D23" s="21"/>
      <c r="E23" s="237" t="s">
        <v>40</v>
      </c>
      <c r="F23" s="237"/>
      <c r="G23" s="237"/>
      <c r="H23" s="237"/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1"/>
      <c r="AP23" s="21"/>
      <c r="AQ23" s="21"/>
      <c r="AR23" s="19"/>
      <c r="BE23" s="23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0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38">
        <f>ROUND(AG54,2)</f>
        <v>15000</v>
      </c>
      <c r="AL26" s="239"/>
      <c r="AM26" s="239"/>
      <c r="AN26" s="239"/>
      <c r="AO26" s="239"/>
      <c r="AP26" s="35"/>
      <c r="AQ26" s="35"/>
      <c r="AR26" s="38"/>
      <c r="BE26" s="23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0" t="s">
        <v>42</v>
      </c>
      <c r="M28" s="240"/>
      <c r="N28" s="240"/>
      <c r="O28" s="240"/>
      <c r="P28" s="240"/>
      <c r="Q28" s="35"/>
      <c r="R28" s="35"/>
      <c r="S28" s="35"/>
      <c r="T28" s="35"/>
      <c r="U28" s="35"/>
      <c r="V28" s="35"/>
      <c r="W28" s="240" t="s">
        <v>43</v>
      </c>
      <c r="X28" s="240"/>
      <c r="Y28" s="240"/>
      <c r="Z28" s="240"/>
      <c r="AA28" s="240"/>
      <c r="AB28" s="240"/>
      <c r="AC28" s="240"/>
      <c r="AD28" s="240"/>
      <c r="AE28" s="240"/>
      <c r="AF28" s="35"/>
      <c r="AG28" s="35"/>
      <c r="AH28" s="35"/>
      <c r="AI28" s="35"/>
      <c r="AJ28" s="35"/>
      <c r="AK28" s="240" t="s">
        <v>44</v>
      </c>
      <c r="AL28" s="240"/>
      <c r="AM28" s="240"/>
      <c r="AN28" s="240"/>
      <c r="AO28" s="240"/>
      <c r="AP28" s="35"/>
      <c r="AQ28" s="35"/>
      <c r="AR28" s="38"/>
      <c r="BE28" s="230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228">
        <v>0.21</v>
      </c>
      <c r="M29" s="227"/>
      <c r="N29" s="227"/>
      <c r="O29" s="227"/>
      <c r="P29" s="227"/>
      <c r="Q29" s="40"/>
      <c r="R29" s="40"/>
      <c r="S29" s="40"/>
      <c r="T29" s="40"/>
      <c r="U29" s="40"/>
      <c r="V29" s="40"/>
      <c r="W29" s="226">
        <f>ROUND(AZ54, 2)</f>
        <v>15000</v>
      </c>
      <c r="X29" s="227"/>
      <c r="Y29" s="227"/>
      <c r="Z29" s="227"/>
      <c r="AA29" s="227"/>
      <c r="AB29" s="227"/>
      <c r="AC29" s="227"/>
      <c r="AD29" s="227"/>
      <c r="AE29" s="227"/>
      <c r="AF29" s="40"/>
      <c r="AG29" s="40"/>
      <c r="AH29" s="40"/>
      <c r="AI29" s="40"/>
      <c r="AJ29" s="40"/>
      <c r="AK29" s="226">
        <f>ROUND(AV54, 2)</f>
        <v>3150</v>
      </c>
      <c r="AL29" s="227"/>
      <c r="AM29" s="227"/>
      <c r="AN29" s="227"/>
      <c r="AO29" s="227"/>
      <c r="AP29" s="40"/>
      <c r="AQ29" s="40"/>
      <c r="AR29" s="41"/>
      <c r="BE29" s="231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228">
        <v>0.15</v>
      </c>
      <c r="M30" s="227"/>
      <c r="N30" s="227"/>
      <c r="O30" s="227"/>
      <c r="P30" s="227"/>
      <c r="Q30" s="40"/>
      <c r="R30" s="40"/>
      <c r="S30" s="40"/>
      <c r="T30" s="40"/>
      <c r="U30" s="40"/>
      <c r="V30" s="40"/>
      <c r="W30" s="226">
        <f>ROUND(BA54, 2)</f>
        <v>0</v>
      </c>
      <c r="X30" s="227"/>
      <c r="Y30" s="227"/>
      <c r="Z30" s="227"/>
      <c r="AA30" s="227"/>
      <c r="AB30" s="227"/>
      <c r="AC30" s="227"/>
      <c r="AD30" s="227"/>
      <c r="AE30" s="227"/>
      <c r="AF30" s="40"/>
      <c r="AG30" s="40"/>
      <c r="AH30" s="40"/>
      <c r="AI30" s="40"/>
      <c r="AJ30" s="40"/>
      <c r="AK30" s="226">
        <f>ROUND(AW54, 2)</f>
        <v>0</v>
      </c>
      <c r="AL30" s="227"/>
      <c r="AM30" s="227"/>
      <c r="AN30" s="227"/>
      <c r="AO30" s="227"/>
      <c r="AP30" s="40"/>
      <c r="AQ30" s="40"/>
      <c r="AR30" s="41"/>
      <c r="BE30" s="231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228">
        <v>0.21</v>
      </c>
      <c r="M31" s="227"/>
      <c r="N31" s="227"/>
      <c r="O31" s="227"/>
      <c r="P31" s="227"/>
      <c r="Q31" s="40"/>
      <c r="R31" s="40"/>
      <c r="S31" s="40"/>
      <c r="T31" s="40"/>
      <c r="U31" s="40"/>
      <c r="V31" s="40"/>
      <c r="W31" s="226">
        <f>ROUND(BB54, 2)</f>
        <v>0</v>
      </c>
      <c r="X31" s="227"/>
      <c r="Y31" s="227"/>
      <c r="Z31" s="227"/>
      <c r="AA31" s="227"/>
      <c r="AB31" s="227"/>
      <c r="AC31" s="227"/>
      <c r="AD31" s="227"/>
      <c r="AE31" s="227"/>
      <c r="AF31" s="40"/>
      <c r="AG31" s="40"/>
      <c r="AH31" s="40"/>
      <c r="AI31" s="40"/>
      <c r="AJ31" s="40"/>
      <c r="AK31" s="226">
        <v>0</v>
      </c>
      <c r="AL31" s="227"/>
      <c r="AM31" s="227"/>
      <c r="AN31" s="227"/>
      <c r="AO31" s="227"/>
      <c r="AP31" s="40"/>
      <c r="AQ31" s="40"/>
      <c r="AR31" s="41"/>
      <c r="BE31" s="231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228">
        <v>0.15</v>
      </c>
      <c r="M32" s="227"/>
      <c r="N32" s="227"/>
      <c r="O32" s="227"/>
      <c r="P32" s="227"/>
      <c r="Q32" s="40"/>
      <c r="R32" s="40"/>
      <c r="S32" s="40"/>
      <c r="T32" s="40"/>
      <c r="U32" s="40"/>
      <c r="V32" s="40"/>
      <c r="W32" s="226">
        <f>ROUND(BC54, 2)</f>
        <v>0</v>
      </c>
      <c r="X32" s="227"/>
      <c r="Y32" s="227"/>
      <c r="Z32" s="227"/>
      <c r="AA32" s="227"/>
      <c r="AB32" s="227"/>
      <c r="AC32" s="227"/>
      <c r="AD32" s="227"/>
      <c r="AE32" s="227"/>
      <c r="AF32" s="40"/>
      <c r="AG32" s="40"/>
      <c r="AH32" s="40"/>
      <c r="AI32" s="40"/>
      <c r="AJ32" s="40"/>
      <c r="AK32" s="226">
        <v>0</v>
      </c>
      <c r="AL32" s="227"/>
      <c r="AM32" s="227"/>
      <c r="AN32" s="227"/>
      <c r="AO32" s="227"/>
      <c r="AP32" s="40"/>
      <c r="AQ32" s="40"/>
      <c r="AR32" s="41"/>
      <c r="BE32" s="231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228">
        <v>0</v>
      </c>
      <c r="M33" s="227"/>
      <c r="N33" s="227"/>
      <c r="O33" s="227"/>
      <c r="P33" s="227"/>
      <c r="Q33" s="40"/>
      <c r="R33" s="40"/>
      <c r="S33" s="40"/>
      <c r="T33" s="40"/>
      <c r="U33" s="40"/>
      <c r="V33" s="40"/>
      <c r="W33" s="226">
        <f>ROUND(BD54, 2)</f>
        <v>0</v>
      </c>
      <c r="X33" s="227"/>
      <c r="Y33" s="227"/>
      <c r="Z33" s="227"/>
      <c r="AA33" s="227"/>
      <c r="AB33" s="227"/>
      <c r="AC33" s="227"/>
      <c r="AD33" s="227"/>
      <c r="AE33" s="227"/>
      <c r="AF33" s="40"/>
      <c r="AG33" s="40"/>
      <c r="AH33" s="40"/>
      <c r="AI33" s="40"/>
      <c r="AJ33" s="40"/>
      <c r="AK33" s="226">
        <v>0</v>
      </c>
      <c r="AL33" s="227"/>
      <c r="AM33" s="227"/>
      <c r="AN33" s="227"/>
      <c r="AO33" s="227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262" t="s">
        <v>53</v>
      </c>
      <c r="Y35" s="263"/>
      <c r="Z35" s="263"/>
      <c r="AA35" s="263"/>
      <c r="AB35" s="263"/>
      <c r="AC35" s="44"/>
      <c r="AD35" s="44"/>
      <c r="AE35" s="44"/>
      <c r="AF35" s="44"/>
      <c r="AG35" s="44"/>
      <c r="AH35" s="44"/>
      <c r="AI35" s="44"/>
      <c r="AJ35" s="44"/>
      <c r="AK35" s="264">
        <f>SUM(AK26:AK33)</f>
        <v>18150</v>
      </c>
      <c r="AL35" s="263"/>
      <c r="AM35" s="263"/>
      <c r="AN35" s="263"/>
      <c r="AO35" s="26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12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DP01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15</v>
      </c>
      <c r="D45" s="55"/>
      <c r="E45" s="55"/>
      <c r="F45" s="55"/>
      <c r="G45" s="55"/>
      <c r="H45" s="55"/>
      <c r="I45" s="55"/>
      <c r="J45" s="55"/>
      <c r="K45" s="55"/>
      <c r="L45" s="251" t="str">
        <f>K6</f>
        <v>Dochlazení administrativních prostor ČNB - DP01 = EST1 + E6P1</v>
      </c>
      <c r="M45" s="252"/>
      <c r="N45" s="252"/>
      <c r="O45" s="252"/>
      <c r="P45" s="252"/>
      <c r="Q45" s="252"/>
      <c r="R45" s="252"/>
      <c r="S45" s="252"/>
      <c r="T45" s="252"/>
      <c r="U45" s="252"/>
      <c r="V45" s="252"/>
      <c r="W45" s="252"/>
      <c r="X45" s="252"/>
      <c r="Y45" s="252"/>
      <c r="Z45" s="252"/>
      <c r="AA45" s="252"/>
      <c r="AB45" s="252"/>
      <c r="AC45" s="252"/>
      <c r="AD45" s="252"/>
      <c r="AE45" s="252"/>
      <c r="AF45" s="252"/>
      <c r="AG45" s="252"/>
      <c r="AH45" s="252"/>
      <c r="AI45" s="252"/>
      <c r="AJ45" s="252"/>
      <c r="AK45" s="252"/>
      <c r="AL45" s="252"/>
      <c r="AM45" s="252"/>
      <c r="AN45" s="252"/>
      <c r="AO45" s="252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Česká národní banka, Na příkopě 864/28, 110 00 Pra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253" t="str">
        <f>IF(AN8= "","",AN8)</f>
        <v>1. 5. 2023</v>
      </c>
      <c r="AN47" s="253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ČESKÁ NÁRODNÍ BANKA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33</v>
      </c>
      <c r="AJ49" s="35"/>
      <c r="AK49" s="35"/>
      <c r="AL49" s="35"/>
      <c r="AM49" s="254" t="str">
        <f>IF(E17="","",E17)</f>
        <v>Bohemik s.r.o.</v>
      </c>
      <c r="AN49" s="255"/>
      <c r="AO49" s="255"/>
      <c r="AP49" s="255"/>
      <c r="AQ49" s="35"/>
      <c r="AR49" s="38"/>
      <c r="AS49" s="256" t="s">
        <v>55</v>
      </c>
      <c r="AT49" s="257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31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254" t="str">
        <f>IF(E20="","",E20)</f>
        <v>Bohemik s.r.o.</v>
      </c>
      <c r="AN50" s="255"/>
      <c r="AO50" s="255"/>
      <c r="AP50" s="255"/>
      <c r="AQ50" s="35"/>
      <c r="AR50" s="38"/>
      <c r="AS50" s="258"/>
      <c r="AT50" s="259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60"/>
      <c r="AT51" s="261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244" t="s">
        <v>56</v>
      </c>
      <c r="D52" s="245"/>
      <c r="E52" s="245"/>
      <c r="F52" s="245"/>
      <c r="G52" s="245"/>
      <c r="H52" s="65"/>
      <c r="I52" s="246" t="s">
        <v>57</v>
      </c>
      <c r="J52" s="245"/>
      <c r="K52" s="245"/>
      <c r="L52" s="245"/>
      <c r="M52" s="245"/>
      <c r="N52" s="245"/>
      <c r="O52" s="245"/>
      <c r="P52" s="245"/>
      <c r="Q52" s="245"/>
      <c r="R52" s="245"/>
      <c r="S52" s="245"/>
      <c r="T52" s="245"/>
      <c r="U52" s="245"/>
      <c r="V52" s="245"/>
      <c r="W52" s="245"/>
      <c r="X52" s="245"/>
      <c r="Y52" s="245"/>
      <c r="Z52" s="245"/>
      <c r="AA52" s="245"/>
      <c r="AB52" s="245"/>
      <c r="AC52" s="245"/>
      <c r="AD52" s="245"/>
      <c r="AE52" s="245"/>
      <c r="AF52" s="245"/>
      <c r="AG52" s="247" t="s">
        <v>58</v>
      </c>
      <c r="AH52" s="245"/>
      <c r="AI52" s="245"/>
      <c r="AJ52" s="245"/>
      <c r="AK52" s="245"/>
      <c r="AL52" s="245"/>
      <c r="AM52" s="245"/>
      <c r="AN52" s="246" t="s">
        <v>59</v>
      </c>
      <c r="AO52" s="245"/>
      <c r="AP52" s="245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248">
        <f>ROUND(SUM(AG55:AG57),2)</f>
        <v>15000</v>
      </c>
      <c r="AH54" s="248"/>
      <c r="AI54" s="248"/>
      <c r="AJ54" s="248"/>
      <c r="AK54" s="248"/>
      <c r="AL54" s="248"/>
      <c r="AM54" s="248"/>
      <c r="AN54" s="249">
        <f>SUM(AG54,AT54)</f>
        <v>18150</v>
      </c>
      <c r="AO54" s="249"/>
      <c r="AP54" s="249"/>
      <c r="AQ54" s="77" t="s">
        <v>18</v>
      </c>
      <c r="AR54" s="78"/>
      <c r="AS54" s="79">
        <f>ROUND(SUM(AS55:AS57),2)</f>
        <v>0</v>
      </c>
      <c r="AT54" s="80">
        <f>ROUND(SUM(AV54:AW54),2)</f>
        <v>3150</v>
      </c>
      <c r="AU54" s="81">
        <f>ROUND(SUM(AU55:AU57),5)</f>
        <v>0</v>
      </c>
      <c r="AV54" s="80">
        <f>ROUND(AZ54*L29,2)</f>
        <v>3150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ROUND(SUM(AZ55:AZ57),2)</f>
        <v>15000</v>
      </c>
      <c r="BA54" s="80">
        <f>ROUND(SUM(BA55:BA57),2)</f>
        <v>0</v>
      </c>
      <c r="BB54" s="80">
        <f>ROUND(SUM(BB55:BB57),2)</f>
        <v>0</v>
      </c>
      <c r="BC54" s="80">
        <f>ROUND(SUM(BC55:BC57),2)</f>
        <v>0</v>
      </c>
      <c r="BD54" s="82">
        <f>ROUND(SUM(BD55:BD57),2)</f>
        <v>0</v>
      </c>
      <c r="BS54" s="83" t="s">
        <v>74</v>
      </c>
      <c r="BT54" s="83" t="s">
        <v>75</v>
      </c>
      <c r="BU54" s="84" t="s">
        <v>76</v>
      </c>
      <c r="BV54" s="83" t="s">
        <v>77</v>
      </c>
      <c r="BW54" s="83" t="s">
        <v>5</v>
      </c>
      <c r="BX54" s="83" t="s">
        <v>78</v>
      </c>
      <c r="CL54" s="83" t="s">
        <v>18</v>
      </c>
    </row>
    <row r="55" spans="1:91" s="7" customFormat="1" ht="16.5" customHeight="1">
      <c r="A55" s="85" t="s">
        <v>79</v>
      </c>
      <c r="B55" s="86"/>
      <c r="C55" s="87"/>
      <c r="D55" s="243" t="s">
        <v>80</v>
      </c>
      <c r="E55" s="243"/>
      <c r="F55" s="243"/>
      <c r="G55" s="243"/>
      <c r="H55" s="243"/>
      <c r="I55" s="88"/>
      <c r="J55" s="243" t="s">
        <v>81</v>
      </c>
      <c r="K55" s="243"/>
      <c r="L55" s="243"/>
      <c r="M55" s="243"/>
      <c r="N55" s="243"/>
      <c r="O55" s="243"/>
      <c r="P55" s="243"/>
      <c r="Q55" s="243"/>
      <c r="R55" s="243"/>
      <c r="S55" s="243"/>
      <c r="T55" s="243"/>
      <c r="U55" s="243"/>
      <c r="V55" s="243"/>
      <c r="W55" s="243"/>
      <c r="X55" s="243"/>
      <c r="Y55" s="243"/>
      <c r="Z55" s="243"/>
      <c r="AA55" s="243"/>
      <c r="AB55" s="243"/>
      <c r="AC55" s="243"/>
      <c r="AD55" s="243"/>
      <c r="AE55" s="243"/>
      <c r="AF55" s="243"/>
      <c r="AG55" s="241">
        <f>'D1.1 - Stavba - DP01'!J30</f>
        <v>0</v>
      </c>
      <c r="AH55" s="242"/>
      <c r="AI55" s="242"/>
      <c r="AJ55" s="242"/>
      <c r="AK55" s="242"/>
      <c r="AL55" s="242"/>
      <c r="AM55" s="242"/>
      <c r="AN55" s="241">
        <f>SUM(AG55,AT55)</f>
        <v>0</v>
      </c>
      <c r="AO55" s="242"/>
      <c r="AP55" s="242"/>
      <c r="AQ55" s="89" t="s">
        <v>82</v>
      </c>
      <c r="AR55" s="90"/>
      <c r="AS55" s="91">
        <v>0</v>
      </c>
      <c r="AT55" s="92">
        <f>ROUND(SUM(AV55:AW55),2)</f>
        <v>0</v>
      </c>
      <c r="AU55" s="93">
        <f>'D1.1 - Stavba - DP01'!P100</f>
        <v>0</v>
      </c>
      <c r="AV55" s="92">
        <f>'D1.1 - Stavba - DP01'!J33</f>
        <v>0</v>
      </c>
      <c r="AW55" s="92">
        <f>'D1.1 - Stavba - DP01'!J34</f>
        <v>0</v>
      </c>
      <c r="AX55" s="92">
        <f>'D1.1 - Stavba - DP01'!J35</f>
        <v>0</v>
      </c>
      <c r="AY55" s="92">
        <f>'D1.1 - Stavba - DP01'!J36</f>
        <v>0</v>
      </c>
      <c r="AZ55" s="92">
        <f>'D1.1 - Stavba - DP01'!F33</f>
        <v>0</v>
      </c>
      <c r="BA55" s="92">
        <f>'D1.1 - Stavba - DP01'!F34</f>
        <v>0</v>
      </c>
      <c r="BB55" s="92">
        <f>'D1.1 - Stavba - DP01'!F35</f>
        <v>0</v>
      </c>
      <c r="BC55" s="92">
        <f>'D1.1 - Stavba - DP01'!F36</f>
        <v>0</v>
      </c>
      <c r="BD55" s="94">
        <f>'D1.1 - Stavba - DP01'!F37</f>
        <v>0</v>
      </c>
      <c r="BT55" s="95" t="s">
        <v>83</v>
      </c>
      <c r="BV55" s="95" t="s">
        <v>77</v>
      </c>
      <c r="BW55" s="95" t="s">
        <v>84</v>
      </c>
      <c r="BX55" s="95" t="s">
        <v>5</v>
      </c>
      <c r="CL55" s="95" t="s">
        <v>18</v>
      </c>
      <c r="CM55" s="95" t="s">
        <v>85</v>
      </c>
    </row>
    <row r="56" spans="1:91" s="7" customFormat="1" ht="16.5" customHeight="1">
      <c r="A56" s="85" t="s">
        <v>79</v>
      </c>
      <c r="B56" s="86"/>
      <c r="C56" s="87"/>
      <c r="D56" s="243" t="s">
        <v>86</v>
      </c>
      <c r="E56" s="243"/>
      <c r="F56" s="243"/>
      <c r="G56" s="243"/>
      <c r="H56" s="243"/>
      <c r="I56" s="88"/>
      <c r="J56" s="243" t="s">
        <v>87</v>
      </c>
      <c r="K56" s="243"/>
      <c r="L56" s="243"/>
      <c r="M56" s="243"/>
      <c r="N56" s="243"/>
      <c r="O56" s="243"/>
      <c r="P56" s="243"/>
      <c r="Q56" s="243"/>
      <c r="R56" s="243"/>
      <c r="S56" s="243"/>
      <c r="T56" s="243"/>
      <c r="U56" s="243"/>
      <c r="V56" s="243"/>
      <c r="W56" s="243"/>
      <c r="X56" s="243"/>
      <c r="Y56" s="243"/>
      <c r="Z56" s="243"/>
      <c r="AA56" s="243"/>
      <c r="AB56" s="243"/>
      <c r="AC56" s="243"/>
      <c r="AD56" s="243"/>
      <c r="AE56" s="243"/>
      <c r="AF56" s="243"/>
      <c r="AG56" s="241">
        <f>'D1.4.2 - Chlazení - DP01'!J30</f>
        <v>0</v>
      </c>
      <c r="AH56" s="242"/>
      <c r="AI56" s="242"/>
      <c r="AJ56" s="242"/>
      <c r="AK56" s="242"/>
      <c r="AL56" s="242"/>
      <c r="AM56" s="242"/>
      <c r="AN56" s="241">
        <f>SUM(AG56,AT56)</f>
        <v>0</v>
      </c>
      <c r="AO56" s="242"/>
      <c r="AP56" s="242"/>
      <c r="AQ56" s="89" t="s">
        <v>82</v>
      </c>
      <c r="AR56" s="90"/>
      <c r="AS56" s="91">
        <v>0</v>
      </c>
      <c r="AT56" s="92">
        <f>ROUND(SUM(AV56:AW56),2)</f>
        <v>0</v>
      </c>
      <c r="AU56" s="93">
        <f>'D1.4.2 - Chlazení - DP01'!P87</f>
        <v>0</v>
      </c>
      <c r="AV56" s="92">
        <f>'D1.4.2 - Chlazení - DP01'!J33</f>
        <v>0</v>
      </c>
      <c r="AW56" s="92">
        <f>'D1.4.2 - Chlazení - DP01'!J34</f>
        <v>0</v>
      </c>
      <c r="AX56" s="92">
        <f>'D1.4.2 - Chlazení - DP01'!J35</f>
        <v>0</v>
      </c>
      <c r="AY56" s="92">
        <f>'D1.4.2 - Chlazení - DP01'!J36</f>
        <v>0</v>
      </c>
      <c r="AZ56" s="92">
        <f>'D1.4.2 - Chlazení - DP01'!F33</f>
        <v>0</v>
      </c>
      <c r="BA56" s="92">
        <f>'D1.4.2 - Chlazení - DP01'!F34</f>
        <v>0</v>
      </c>
      <c r="BB56" s="92">
        <f>'D1.4.2 - Chlazení - DP01'!F35</f>
        <v>0</v>
      </c>
      <c r="BC56" s="92">
        <f>'D1.4.2 - Chlazení - DP01'!F36</f>
        <v>0</v>
      </c>
      <c r="BD56" s="94">
        <f>'D1.4.2 - Chlazení - DP01'!F37</f>
        <v>0</v>
      </c>
      <c r="BT56" s="95" t="s">
        <v>83</v>
      </c>
      <c r="BV56" s="95" t="s">
        <v>77</v>
      </c>
      <c r="BW56" s="95" t="s">
        <v>88</v>
      </c>
      <c r="BX56" s="95" t="s">
        <v>5</v>
      </c>
      <c r="CL56" s="95" t="s">
        <v>18</v>
      </c>
      <c r="CM56" s="95" t="s">
        <v>85</v>
      </c>
    </row>
    <row r="57" spans="1:91" s="7" customFormat="1" ht="16.5" customHeight="1">
      <c r="A57" s="85" t="s">
        <v>79</v>
      </c>
      <c r="B57" s="86"/>
      <c r="C57" s="87"/>
      <c r="D57" s="243" t="s">
        <v>89</v>
      </c>
      <c r="E57" s="243"/>
      <c r="F57" s="243"/>
      <c r="G57" s="243"/>
      <c r="H57" s="243"/>
      <c r="I57" s="88"/>
      <c r="J57" s="243" t="s">
        <v>90</v>
      </c>
      <c r="K57" s="243"/>
      <c r="L57" s="243"/>
      <c r="M57" s="243"/>
      <c r="N57" s="243"/>
      <c r="O57" s="243"/>
      <c r="P57" s="243"/>
      <c r="Q57" s="243"/>
      <c r="R57" s="243"/>
      <c r="S57" s="243"/>
      <c r="T57" s="243"/>
      <c r="U57" s="243"/>
      <c r="V57" s="243"/>
      <c r="W57" s="243"/>
      <c r="X57" s="243"/>
      <c r="Y57" s="243"/>
      <c r="Z57" s="243"/>
      <c r="AA57" s="243"/>
      <c r="AB57" s="243"/>
      <c r="AC57" s="243"/>
      <c r="AD57" s="243"/>
      <c r="AE57" s="243"/>
      <c r="AF57" s="243"/>
      <c r="AG57" s="241">
        <f>'D1.4.4 - Elektroinstalace...'!J30</f>
        <v>15000</v>
      </c>
      <c r="AH57" s="242"/>
      <c r="AI57" s="242"/>
      <c r="AJ57" s="242"/>
      <c r="AK57" s="242"/>
      <c r="AL57" s="242"/>
      <c r="AM57" s="242"/>
      <c r="AN57" s="241">
        <f>SUM(AG57,AT57)</f>
        <v>18150</v>
      </c>
      <c r="AO57" s="242"/>
      <c r="AP57" s="242"/>
      <c r="AQ57" s="89" t="s">
        <v>82</v>
      </c>
      <c r="AR57" s="90"/>
      <c r="AS57" s="96">
        <v>0</v>
      </c>
      <c r="AT57" s="97">
        <f>ROUND(SUM(AV57:AW57),2)</f>
        <v>3150</v>
      </c>
      <c r="AU57" s="98">
        <f>'D1.4.4 - Elektroinstalace...'!P87</f>
        <v>0</v>
      </c>
      <c r="AV57" s="97">
        <f>'D1.4.4 - Elektroinstalace...'!J33</f>
        <v>3150</v>
      </c>
      <c r="AW57" s="97">
        <f>'D1.4.4 - Elektroinstalace...'!J34</f>
        <v>0</v>
      </c>
      <c r="AX57" s="97">
        <f>'D1.4.4 - Elektroinstalace...'!J35</f>
        <v>0</v>
      </c>
      <c r="AY57" s="97">
        <f>'D1.4.4 - Elektroinstalace...'!J36</f>
        <v>0</v>
      </c>
      <c r="AZ57" s="97">
        <f>'D1.4.4 - Elektroinstalace...'!F33</f>
        <v>15000</v>
      </c>
      <c r="BA57" s="97">
        <f>'D1.4.4 - Elektroinstalace...'!F34</f>
        <v>0</v>
      </c>
      <c r="BB57" s="97">
        <f>'D1.4.4 - Elektroinstalace...'!F35</f>
        <v>0</v>
      </c>
      <c r="BC57" s="97">
        <f>'D1.4.4 - Elektroinstalace...'!F36</f>
        <v>0</v>
      </c>
      <c r="BD57" s="99">
        <f>'D1.4.4 - Elektroinstalace...'!F37</f>
        <v>0</v>
      </c>
      <c r="BT57" s="95" t="s">
        <v>83</v>
      </c>
      <c r="BV57" s="95" t="s">
        <v>77</v>
      </c>
      <c r="BW57" s="95" t="s">
        <v>91</v>
      </c>
      <c r="BX57" s="95" t="s">
        <v>5</v>
      </c>
      <c r="CL57" s="95" t="s">
        <v>18</v>
      </c>
      <c r="CM57" s="95" t="s">
        <v>85</v>
      </c>
    </row>
    <row r="58" spans="1:91" s="2" customFormat="1" ht="30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</sheetData>
  <sheetProtection algorithmName="SHA-512" hashValue="wJUBy8lRFFgUtbSqIoDPwoejZg+uWmb609BXTR8x52VWal+5QzoL4Tx9xXAudh9Ui4yhQqd4x4yiXADcKPqL1g==" saltValue="MTd/oU+UK9cxZW8JbBgAcQ==" spinCount="100000" sheet="1" objects="1" scenarios="1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D1.1 - Stavba - DP01'!C2" display="/" xr:uid="{00000000-0004-0000-0000-000000000000}"/>
    <hyperlink ref="A56" location="'D1.4.2 - Chlazení - DP01'!C2" display="/" xr:uid="{00000000-0004-0000-0000-000001000000}"/>
    <hyperlink ref="A57" location="'D1.4.4 - Elektroinstalace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BM274"/>
  <sheetViews>
    <sheetView showGridLines="0" topLeftCell="A95" workbookViewId="0">
      <selection activeCell="W101" sqref="W10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6" t="s">
        <v>84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15</v>
      </c>
      <c r="L6" s="19"/>
    </row>
    <row r="7" spans="1:46" s="1" customFormat="1" ht="16.5" customHeight="1">
      <c r="B7" s="19"/>
      <c r="E7" s="269" t="str">
        <f>'Rekapitulace stavby'!K6</f>
        <v>Dochlazení administrativních prostor ČNB - DP01 = EST1 + E6P1</v>
      </c>
      <c r="F7" s="270"/>
      <c r="G7" s="270"/>
      <c r="H7" s="270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1" t="s">
        <v>94</v>
      </c>
      <c r="F9" s="272"/>
      <c r="G9" s="272"/>
      <c r="H9" s="27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20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73" t="str">
        <f>'Rekapitulace stavby'!E14</f>
        <v>Vyplň údaj</v>
      </c>
      <c r="F18" s="274"/>
      <c r="G18" s="274"/>
      <c r="H18" s="274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95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75" t="s">
        <v>96</v>
      </c>
      <c r="F27" s="275"/>
      <c r="G27" s="275"/>
      <c r="H27" s="27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ROUND(J100,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ROUND((SUM(BE100:BE273)),  2)</f>
        <v>0</v>
      </c>
      <c r="G33" s="33"/>
      <c r="H33" s="33"/>
      <c r="I33" s="117">
        <v>0.21</v>
      </c>
      <c r="J33" s="116">
        <f>ROUND(((SUM(BE100:BE273))*I33),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ROUND((SUM(BF100:BF273)),  2)</f>
        <v>0</v>
      </c>
      <c r="G34" s="33"/>
      <c r="H34" s="33"/>
      <c r="I34" s="117">
        <v>0.15</v>
      </c>
      <c r="J34" s="116">
        <f>ROUND(((SUM(BF100:BF273))*I34),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ROUND((SUM(BG100:BG273)),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ROUND((SUM(BH100:BH273)),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ROUND((SUM(BI100:BI273)),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67" t="str">
        <f>E7</f>
        <v>Dochlazení administrativních prostor ČNB - DP01 = EST1 + E6P1</v>
      </c>
      <c r="F48" s="268"/>
      <c r="G48" s="268"/>
      <c r="H48" s="268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51" t="str">
        <f>E9</f>
        <v>D1.1 - Stavba - DP01</v>
      </c>
      <c r="F50" s="266"/>
      <c r="G50" s="266"/>
      <c r="H50" s="26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Zdeněk Edlman, B.Hudová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J100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33"/>
      <c r="C60" s="134"/>
      <c r="D60" s="135" t="s">
        <v>101</v>
      </c>
      <c r="E60" s="136"/>
      <c r="F60" s="136"/>
      <c r="G60" s="136"/>
      <c r="H60" s="136"/>
      <c r="I60" s="136"/>
      <c r="J60" s="137">
        <f>J101</f>
        <v>0</v>
      </c>
      <c r="K60" s="134"/>
      <c r="L60" s="138"/>
    </row>
    <row r="61" spans="1:47" s="10" customFormat="1" ht="19.899999999999999" customHeight="1">
      <c r="B61" s="139"/>
      <c r="C61" s="140"/>
      <c r="D61" s="141" t="s">
        <v>102</v>
      </c>
      <c r="E61" s="142"/>
      <c r="F61" s="142"/>
      <c r="G61" s="142"/>
      <c r="H61" s="142"/>
      <c r="I61" s="142"/>
      <c r="J61" s="143">
        <f>J102</f>
        <v>0</v>
      </c>
      <c r="K61" s="140"/>
      <c r="L61" s="144"/>
    </row>
    <row r="62" spans="1:47" s="10" customFormat="1" ht="19.899999999999999" customHeight="1">
      <c r="B62" s="139"/>
      <c r="C62" s="140"/>
      <c r="D62" s="141" t="s">
        <v>103</v>
      </c>
      <c r="E62" s="142"/>
      <c r="F62" s="142"/>
      <c r="G62" s="142"/>
      <c r="H62" s="142"/>
      <c r="I62" s="142"/>
      <c r="J62" s="143">
        <f>J105</f>
        <v>0</v>
      </c>
      <c r="K62" s="140"/>
      <c r="L62" s="144"/>
    </row>
    <row r="63" spans="1:47" s="10" customFormat="1" ht="19.899999999999999" customHeight="1">
      <c r="B63" s="139"/>
      <c r="C63" s="140"/>
      <c r="D63" s="141" t="s">
        <v>104</v>
      </c>
      <c r="E63" s="142"/>
      <c r="F63" s="142"/>
      <c r="G63" s="142"/>
      <c r="H63" s="142"/>
      <c r="I63" s="142"/>
      <c r="J63" s="143">
        <f>J119</f>
        <v>0</v>
      </c>
      <c r="K63" s="140"/>
      <c r="L63" s="144"/>
    </row>
    <row r="64" spans="1:47" s="10" customFormat="1" ht="19.899999999999999" customHeight="1">
      <c r="B64" s="139"/>
      <c r="C64" s="140"/>
      <c r="D64" s="141" t="s">
        <v>105</v>
      </c>
      <c r="E64" s="142"/>
      <c r="F64" s="142"/>
      <c r="G64" s="142"/>
      <c r="H64" s="142"/>
      <c r="I64" s="142"/>
      <c r="J64" s="143">
        <f>J138</f>
        <v>0</v>
      </c>
      <c r="K64" s="140"/>
      <c r="L64" s="144"/>
    </row>
    <row r="65" spans="2:12" s="10" customFormat="1" ht="19.899999999999999" customHeight="1">
      <c r="B65" s="139"/>
      <c r="C65" s="140"/>
      <c r="D65" s="141" t="s">
        <v>106</v>
      </c>
      <c r="E65" s="142"/>
      <c r="F65" s="142"/>
      <c r="G65" s="142"/>
      <c r="H65" s="142"/>
      <c r="I65" s="142"/>
      <c r="J65" s="143">
        <f>J150</f>
        <v>0</v>
      </c>
      <c r="K65" s="140"/>
      <c r="L65" s="144"/>
    </row>
    <row r="66" spans="2:12" s="9" customFormat="1" ht="24.95" customHeight="1">
      <c r="B66" s="133"/>
      <c r="C66" s="134"/>
      <c r="D66" s="135" t="s">
        <v>107</v>
      </c>
      <c r="E66" s="136"/>
      <c r="F66" s="136"/>
      <c r="G66" s="136"/>
      <c r="H66" s="136"/>
      <c r="I66" s="136"/>
      <c r="J66" s="137">
        <f>J153</f>
        <v>0</v>
      </c>
      <c r="K66" s="134"/>
      <c r="L66" s="138"/>
    </row>
    <row r="67" spans="2:12" s="10" customFormat="1" ht="19.899999999999999" customHeight="1">
      <c r="B67" s="139"/>
      <c r="C67" s="140"/>
      <c r="D67" s="141" t="s">
        <v>108</v>
      </c>
      <c r="E67" s="142"/>
      <c r="F67" s="142"/>
      <c r="G67" s="142"/>
      <c r="H67" s="142"/>
      <c r="I67" s="142"/>
      <c r="J67" s="143">
        <f>J154</f>
        <v>0</v>
      </c>
      <c r="K67" s="140"/>
      <c r="L67" s="144"/>
    </row>
    <row r="68" spans="2:12" s="10" customFormat="1" ht="19.899999999999999" customHeight="1">
      <c r="B68" s="139"/>
      <c r="C68" s="140"/>
      <c r="D68" s="141" t="s">
        <v>109</v>
      </c>
      <c r="E68" s="142"/>
      <c r="F68" s="142"/>
      <c r="G68" s="142"/>
      <c r="H68" s="142"/>
      <c r="I68" s="142"/>
      <c r="J68" s="143">
        <f>J165</f>
        <v>0</v>
      </c>
      <c r="K68" s="140"/>
      <c r="L68" s="144"/>
    </row>
    <row r="69" spans="2:12" s="10" customFormat="1" ht="19.899999999999999" customHeight="1">
      <c r="B69" s="139"/>
      <c r="C69" s="140"/>
      <c r="D69" s="141" t="s">
        <v>110</v>
      </c>
      <c r="E69" s="142"/>
      <c r="F69" s="142"/>
      <c r="G69" s="142"/>
      <c r="H69" s="142"/>
      <c r="I69" s="142"/>
      <c r="J69" s="143">
        <f>J172</f>
        <v>0</v>
      </c>
      <c r="K69" s="140"/>
      <c r="L69" s="144"/>
    </row>
    <row r="70" spans="2:12" s="10" customFormat="1" ht="19.899999999999999" customHeight="1">
      <c r="B70" s="139"/>
      <c r="C70" s="140"/>
      <c r="D70" s="141" t="s">
        <v>111</v>
      </c>
      <c r="E70" s="142"/>
      <c r="F70" s="142"/>
      <c r="G70" s="142"/>
      <c r="H70" s="142"/>
      <c r="I70" s="142"/>
      <c r="J70" s="143">
        <f>J182</f>
        <v>0</v>
      </c>
      <c r="K70" s="140"/>
      <c r="L70" s="144"/>
    </row>
    <row r="71" spans="2:12" s="10" customFormat="1" ht="19.899999999999999" customHeight="1">
      <c r="B71" s="139"/>
      <c r="C71" s="140"/>
      <c r="D71" s="141" t="s">
        <v>112</v>
      </c>
      <c r="E71" s="142"/>
      <c r="F71" s="142"/>
      <c r="G71" s="142"/>
      <c r="H71" s="142"/>
      <c r="I71" s="142"/>
      <c r="J71" s="143">
        <f>J193</f>
        <v>0</v>
      </c>
      <c r="K71" s="140"/>
      <c r="L71" s="144"/>
    </row>
    <row r="72" spans="2:12" s="10" customFormat="1" ht="19.899999999999999" customHeight="1">
      <c r="B72" s="139"/>
      <c r="C72" s="140"/>
      <c r="D72" s="141" t="s">
        <v>113</v>
      </c>
      <c r="E72" s="142"/>
      <c r="F72" s="142"/>
      <c r="G72" s="142"/>
      <c r="H72" s="142"/>
      <c r="I72" s="142"/>
      <c r="J72" s="143">
        <f>J206</f>
        <v>0</v>
      </c>
      <c r="K72" s="140"/>
      <c r="L72" s="144"/>
    </row>
    <row r="73" spans="2:12" s="10" customFormat="1" ht="19.899999999999999" customHeight="1">
      <c r="B73" s="139"/>
      <c r="C73" s="140"/>
      <c r="D73" s="141" t="s">
        <v>114</v>
      </c>
      <c r="E73" s="142"/>
      <c r="F73" s="142"/>
      <c r="G73" s="142"/>
      <c r="H73" s="142"/>
      <c r="I73" s="142"/>
      <c r="J73" s="143">
        <f>J219</f>
        <v>0</v>
      </c>
      <c r="K73" s="140"/>
      <c r="L73" s="144"/>
    </row>
    <row r="74" spans="2:12" s="10" customFormat="1" ht="19.899999999999999" customHeight="1">
      <c r="B74" s="139"/>
      <c r="C74" s="140"/>
      <c r="D74" s="141" t="s">
        <v>115</v>
      </c>
      <c r="E74" s="142"/>
      <c r="F74" s="142"/>
      <c r="G74" s="142"/>
      <c r="H74" s="142"/>
      <c r="I74" s="142"/>
      <c r="J74" s="143">
        <f>J228</f>
        <v>0</v>
      </c>
      <c r="K74" s="140"/>
      <c r="L74" s="144"/>
    </row>
    <row r="75" spans="2:12" s="9" customFormat="1" ht="24.95" customHeight="1">
      <c r="B75" s="133"/>
      <c r="C75" s="134"/>
      <c r="D75" s="135" t="s">
        <v>116</v>
      </c>
      <c r="E75" s="136"/>
      <c r="F75" s="136"/>
      <c r="G75" s="136"/>
      <c r="H75" s="136"/>
      <c r="I75" s="136"/>
      <c r="J75" s="137">
        <f>J244</f>
        <v>0</v>
      </c>
      <c r="K75" s="134"/>
      <c r="L75" s="138"/>
    </row>
    <row r="76" spans="2:12" s="10" customFormat="1" ht="19.899999999999999" customHeight="1">
      <c r="B76" s="139"/>
      <c r="C76" s="140"/>
      <c r="D76" s="141" t="s">
        <v>117</v>
      </c>
      <c r="E76" s="142"/>
      <c r="F76" s="142"/>
      <c r="G76" s="142"/>
      <c r="H76" s="142"/>
      <c r="I76" s="142"/>
      <c r="J76" s="143">
        <f>J245</f>
        <v>0</v>
      </c>
      <c r="K76" s="140"/>
      <c r="L76" s="144"/>
    </row>
    <row r="77" spans="2:12" s="10" customFormat="1" ht="19.899999999999999" customHeight="1">
      <c r="B77" s="139"/>
      <c r="C77" s="140"/>
      <c r="D77" s="141" t="s">
        <v>118</v>
      </c>
      <c r="E77" s="142"/>
      <c r="F77" s="142"/>
      <c r="G77" s="142"/>
      <c r="H77" s="142"/>
      <c r="I77" s="142"/>
      <c r="J77" s="143">
        <f>J248</f>
        <v>0</v>
      </c>
      <c r="K77" s="140"/>
      <c r="L77" s="144"/>
    </row>
    <row r="78" spans="2:12" s="10" customFormat="1" ht="19.899999999999999" customHeight="1">
      <c r="B78" s="139"/>
      <c r="C78" s="140"/>
      <c r="D78" s="141" t="s">
        <v>119</v>
      </c>
      <c r="E78" s="142"/>
      <c r="F78" s="142"/>
      <c r="G78" s="142"/>
      <c r="H78" s="142"/>
      <c r="I78" s="142"/>
      <c r="J78" s="143">
        <f>J252</f>
        <v>0</v>
      </c>
      <c r="K78" s="140"/>
      <c r="L78" s="144"/>
    </row>
    <row r="79" spans="2:12" s="10" customFormat="1" ht="19.899999999999999" customHeight="1">
      <c r="B79" s="139"/>
      <c r="C79" s="140"/>
      <c r="D79" s="141" t="s">
        <v>120</v>
      </c>
      <c r="E79" s="142"/>
      <c r="F79" s="142"/>
      <c r="G79" s="142"/>
      <c r="H79" s="142"/>
      <c r="I79" s="142"/>
      <c r="J79" s="143">
        <f>J255</f>
        <v>0</v>
      </c>
      <c r="K79" s="140"/>
      <c r="L79" s="144"/>
    </row>
    <row r="80" spans="2:12" s="10" customFormat="1" ht="19.899999999999999" customHeight="1">
      <c r="B80" s="139"/>
      <c r="C80" s="140"/>
      <c r="D80" s="141" t="s">
        <v>121</v>
      </c>
      <c r="E80" s="142"/>
      <c r="F80" s="142"/>
      <c r="G80" s="142"/>
      <c r="H80" s="142"/>
      <c r="I80" s="142"/>
      <c r="J80" s="143">
        <f>J259</f>
        <v>0</v>
      </c>
      <c r="K80" s="140"/>
      <c r="L80" s="144"/>
    </row>
    <row r="81" spans="1:31" s="2" customFormat="1" ht="21.7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6.95" customHeight="1">
      <c r="A82" s="33"/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6" spans="1:31" s="2" customFormat="1" ht="6.95" customHeight="1">
      <c r="A86" s="33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10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24.95" customHeight="1">
      <c r="A87" s="33"/>
      <c r="B87" s="34"/>
      <c r="C87" s="22" t="s">
        <v>122</v>
      </c>
      <c r="D87" s="35"/>
      <c r="E87" s="35"/>
      <c r="F87" s="35"/>
      <c r="G87" s="35"/>
      <c r="H87" s="35"/>
      <c r="I87" s="35"/>
      <c r="J87" s="35"/>
      <c r="K87" s="35"/>
      <c r="L87" s="10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0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2" customHeight="1">
      <c r="A89" s="33"/>
      <c r="B89" s="34"/>
      <c r="C89" s="28" t="s">
        <v>15</v>
      </c>
      <c r="D89" s="35"/>
      <c r="E89" s="35"/>
      <c r="F89" s="35"/>
      <c r="G89" s="35"/>
      <c r="H89" s="35"/>
      <c r="I89" s="35"/>
      <c r="J89" s="35"/>
      <c r="K89" s="35"/>
      <c r="L89" s="10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16.5" customHeight="1">
      <c r="A90" s="33"/>
      <c r="B90" s="34"/>
      <c r="C90" s="35"/>
      <c r="D90" s="35"/>
      <c r="E90" s="267" t="str">
        <f>E7</f>
        <v>Dochlazení administrativních prostor ČNB - DP01 = EST1 + E6P1</v>
      </c>
      <c r="F90" s="268"/>
      <c r="G90" s="268"/>
      <c r="H90" s="268"/>
      <c r="I90" s="35"/>
      <c r="J90" s="35"/>
      <c r="K90" s="35"/>
      <c r="L90" s="105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93</v>
      </c>
      <c r="D91" s="35"/>
      <c r="E91" s="35"/>
      <c r="F91" s="35"/>
      <c r="G91" s="35"/>
      <c r="H91" s="35"/>
      <c r="I91" s="35"/>
      <c r="J91" s="35"/>
      <c r="K91" s="35"/>
      <c r="L91" s="105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>
      <c r="A92" s="33"/>
      <c r="B92" s="34"/>
      <c r="C92" s="35"/>
      <c r="D92" s="35"/>
      <c r="E92" s="251" t="str">
        <f>E9</f>
        <v>D1.1 - Stavba - DP01</v>
      </c>
      <c r="F92" s="266"/>
      <c r="G92" s="266"/>
      <c r="H92" s="266"/>
      <c r="I92" s="35"/>
      <c r="J92" s="35"/>
      <c r="K92" s="35"/>
      <c r="L92" s="105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6.9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105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2" customHeight="1">
      <c r="A94" s="33"/>
      <c r="B94" s="34"/>
      <c r="C94" s="28" t="s">
        <v>21</v>
      </c>
      <c r="D94" s="35"/>
      <c r="E94" s="35"/>
      <c r="F94" s="26" t="str">
        <f>F12</f>
        <v>Česká národní banka, Na příkopě 864/28, 110 00 Pra</v>
      </c>
      <c r="G94" s="35"/>
      <c r="H94" s="35"/>
      <c r="I94" s="28" t="s">
        <v>23</v>
      </c>
      <c r="J94" s="58" t="str">
        <f>IF(J12="","",J12)</f>
        <v>1. 5. 2023</v>
      </c>
      <c r="K94" s="35"/>
      <c r="L94" s="105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105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5.2" customHeight="1">
      <c r="A96" s="33"/>
      <c r="B96" s="34"/>
      <c r="C96" s="28" t="s">
        <v>25</v>
      </c>
      <c r="D96" s="35"/>
      <c r="E96" s="35"/>
      <c r="F96" s="26" t="str">
        <f>E15</f>
        <v>ČESKÁ NÁRODNÍ BANKA</v>
      </c>
      <c r="G96" s="35"/>
      <c r="H96" s="35"/>
      <c r="I96" s="28" t="s">
        <v>33</v>
      </c>
      <c r="J96" s="31" t="str">
        <f>E21</f>
        <v>Bohemik s.r.o.</v>
      </c>
      <c r="K96" s="35"/>
      <c r="L96" s="105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25.7" customHeight="1">
      <c r="A97" s="33"/>
      <c r="B97" s="34"/>
      <c r="C97" s="28" t="s">
        <v>31</v>
      </c>
      <c r="D97" s="35"/>
      <c r="E97" s="35"/>
      <c r="F97" s="26" t="str">
        <f>IF(E18="","",E18)</f>
        <v>Vyplň údaj</v>
      </c>
      <c r="G97" s="35"/>
      <c r="H97" s="35"/>
      <c r="I97" s="28" t="s">
        <v>38</v>
      </c>
      <c r="J97" s="31" t="str">
        <f>E24</f>
        <v>Ing. Zdeněk Edlman, B.Hudová</v>
      </c>
      <c r="K97" s="35"/>
      <c r="L97" s="105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0.35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105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11" customFormat="1" ht="29.25" customHeight="1">
      <c r="A99" s="145"/>
      <c r="B99" s="146"/>
      <c r="C99" s="147" t="s">
        <v>123</v>
      </c>
      <c r="D99" s="148" t="s">
        <v>60</v>
      </c>
      <c r="E99" s="148" t="s">
        <v>56</v>
      </c>
      <c r="F99" s="148" t="s">
        <v>57</v>
      </c>
      <c r="G99" s="148" t="s">
        <v>124</v>
      </c>
      <c r="H99" s="148" t="s">
        <v>125</v>
      </c>
      <c r="I99" s="148" t="s">
        <v>126</v>
      </c>
      <c r="J99" s="148" t="s">
        <v>99</v>
      </c>
      <c r="K99" s="149" t="s">
        <v>127</v>
      </c>
      <c r="L99" s="150"/>
      <c r="M99" s="67" t="s">
        <v>18</v>
      </c>
      <c r="N99" s="68" t="s">
        <v>45</v>
      </c>
      <c r="O99" s="68" t="s">
        <v>128</v>
      </c>
      <c r="P99" s="68" t="s">
        <v>129</v>
      </c>
      <c r="Q99" s="68" t="s">
        <v>130</v>
      </c>
      <c r="R99" s="68" t="s">
        <v>131</v>
      </c>
      <c r="S99" s="68" t="s">
        <v>132</v>
      </c>
      <c r="T99" s="69" t="s">
        <v>133</v>
      </c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</row>
    <row r="100" spans="1:65" s="2" customFormat="1" ht="22.9" customHeight="1">
      <c r="A100" s="33"/>
      <c r="B100" s="34"/>
      <c r="C100" s="74" t="s">
        <v>134</v>
      </c>
      <c r="D100" s="35"/>
      <c r="E100" s="35"/>
      <c r="F100" s="35"/>
      <c r="G100" s="35"/>
      <c r="H100" s="35"/>
      <c r="I100" s="35"/>
      <c r="J100" s="151">
        <f>BK100</f>
        <v>0</v>
      </c>
      <c r="K100" s="35"/>
      <c r="L100" s="38"/>
      <c r="M100" s="70"/>
      <c r="N100" s="152"/>
      <c r="O100" s="71"/>
      <c r="P100" s="153">
        <f>P101+P153+P244</f>
        <v>0</v>
      </c>
      <c r="Q100" s="71"/>
      <c r="R100" s="153">
        <f>R101+R153+R244</f>
        <v>0.69780730000000002</v>
      </c>
      <c r="S100" s="71"/>
      <c r="T100" s="154">
        <f>T101+T153+T244</f>
        <v>1.80226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74</v>
      </c>
      <c r="AU100" s="16" t="s">
        <v>100</v>
      </c>
      <c r="BK100" s="155">
        <f>BK101+BK153+BK244</f>
        <v>0</v>
      </c>
    </row>
    <row r="101" spans="1:65" s="12" customFormat="1" ht="25.9" customHeight="1">
      <c r="B101" s="156"/>
      <c r="C101" s="157"/>
      <c r="D101" s="158" t="s">
        <v>74</v>
      </c>
      <c r="E101" s="159" t="s">
        <v>135</v>
      </c>
      <c r="F101" s="159" t="s">
        <v>136</v>
      </c>
      <c r="G101" s="157"/>
      <c r="H101" s="157"/>
      <c r="I101" s="160"/>
      <c r="J101" s="161">
        <f>BK101</f>
        <v>0</v>
      </c>
      <c r="K101" s="157"/>
      <c r="L101" s="162"/>
      <c r="M101" s="163"/>
      <c r="N101" s="164"/>
      <c r="O101" s="164"/>
      <c r="P101" s="165">
        <f>P102+P105+P119+P138+P150</f>
        <v>0</v>
      </c>
      <c r="Q101" s="164"/>
      <c r="R101" s="165">
        <f>R102+R105+R119+R138+R150</f>
        <v>0.31987550000000003</v>
      </c>
      <c r="S101" s="164"/>
      <c r="T101" s="166">
        <f>T102+T105+T119+T138+T150</f>
        <v>1.2195</v>
      </c>
      <c r="AR101" s="167" t="s">
        <v>83</v>
      </c>
      <c r="AT101" s="168" t="s">
        <v>74</v>
      </c>
      <c r="AU101" s="168" t="s">
        <v>75</v>
      </c>
      <c r="AY101" s="167" t="s">
        <v>137</v>
      </c>
      <c r="BK101" s="169">
        <f>BK102+BK105+BK119+BK138+BK150</f>
        <v>0</v>
      </c>
    </row>
    <row r="102" spans="1:65" s="12" customFormat="1" ht="22.9" customHeight="1">
      <c r="B102" s="156"/>
      <c r="C102" s="157"/>
      <c r="D102" s="158" t="s">
        <v>74</v>
      </c>
      <c r="E102" s="170" t="s">
        <v>138</v>
      </c>
      <c r="F102" s="170" t="s">
        <v>139</v>
      </c>
      <c r="G102" s="157"/>
      <c r="H102" s="157"/>
      <c r="I102" s="160"/>
      <c r="J102" s="171">
        <f>BK102</f>
        <v>0</v>
      </c>
      <c r="K102" s="157"/>
      <c r="L102" s="162"/>
      <c r="M102" s="163"/>
      <c r="N102" s="164"/>
      <c r="O102" s="164"/>
      <c r="P102" s="165">
        <f>SUM(P103:P104)</f>
        <v>0</v>
      </c>
      <c r="Q102" s="164"/>
      <c r="R102" s="165">
        <f>SUM(R103:R104)</f>
        <v>0.23470000000000002</v>
      </c>
      <c r="S102" s="164"/>
      <c r="T102" s="166">
        <f>SUM(T103:T104)</f>
        <v>0</v>
      </c>
      <c r="AR102" s="167" t="s">
        <v>83</v>
      </c>
      <c r="AT102" s="168" t="s">
        <v>74</v>
      </c>
      <c r="AU102" s="168" t="s">
        <v>83</v>
      </c>
      <c r="AY102" s="167" t="s">
        <v>137</v>
      </c>
      <c r="BK102" s="169">
        <f>SUM(BK103:BK104)</f>
        <v>0</v>
      </c>
    </row>
    <row r="103" spans="1:65" s="2" customFormat="1" ht="37.9" customHeight="1">
      <c r="A103" s="33"/>
      <c r="B103" s="34"/>
      <c r="C103" s="172" t="s">
        <v>83</v>
      </c>
      <c r="D103" s="172" t="s">
        <v>140</v>
      </c>
      <c r="E103" s="173" t="s">
        <v>141</v>
      </c>
      <c r="F103" s="174" t="s">
        <v>142</v>
      </c>
      <c r="G103" s="175" t="s">
        <v>143</v>
      </c>
      <c r="H103" s="176">
        <v>5</v>
      </c>
      <c r="I103" s="177"/>
      <c r="J103" s="176">
        <f>ROUND((ROUND(I103,2))*(ROUND(H103,2)),2)</f>
        <v>0</v>
      </c>
      <c r="K103" s="174" t="s">
        <v>144</v>
      </c>
      <c r="L103" s="38"/>
      <c r="M103" s="178" t="s">
        <v>18</v>
      </c>
      <c r="N103" s="179" t="s">
        <v>46</v>
      </c>
      <c r="O103" s="63"/>
      <c r="P103" s="180">
        <f>O103*H103</f>
        <v>0</v>
      </c>
      <c r="Q103" s="180">
        <v>4.6940000000000003E-2</v>
      </c>
      <c r="R103" s="180">
        <f>Q103*H103</f>
        <v>0.23470000000000002</v>
      </c>
      <c r="S103" s="180">
        <v>0</v>
      </c>
      <c r="T103" s="18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2" t="s">
        <v>145</v>
      </c>
      <c r="AT103" s="182" t="s">
        <v>140</v>
      </c>
      <c r="AU103" s="182" t="s">
        <v>85</v>
      </c>
      <c r="AY103" s="16" t="s">
        <v>137</v>
      </c>
      <c r="BE103" s="183">
        <f>IF(N103="základní",J103,0)</f>
        <v>0</v>
      </c>
      <c r="BF103" s="183">
        <f>IF(N103="snížená",J103,0)</f>
        <v>0</v>
      </c>
      <c r="BG103" s="183">
        <f>IF(N103="zákl. přenesená",J103,0)</f>
        <v>0</v>
      </c>
      <c r="BH103" s="183">
        <f>IF(N103="sníž. přenesená",J103,0)</f>
        <v>0</v>
      </c>
      <c r="BI103" s="183">
        <f>IF(N103="nulová",J103,0)</f>
        <v>0</v>
      </c>
      <c r="BJ103" s="16" t="s">
        <v>83</v>
      </c>
      <c r="BK103" s="183">
        <f>ROUND((ROUND(I103,2))*(ROUND(H103,2)),2)</f>
        <v>0</v>
      </c>
      <c r="BL103" s="16" t="s">
        <v>145</v>
      </c>
      <c r="BM103" s="182" t="s">
        <v>146</v>
      </c>
    </row>
    <row r="104" spans="1:65" s="2" customFormat="1">
      <c r="A104" s="33"/>
      <c r="B104" s="34"/>
      <c r="C104" s="35"/>
      <c r="D104" s="184" t="s">
        <v>147</v>
      </c>
      <c r="E104" s="35"/>
      <c r="F104" s="185" t="s">
        <v>148</v>
      </c>
      <c r="G104" s="35"/>
      <c r="H104" s="35"/>
      <c r="I104" s="186"/>
      <c r="J104" s="35"/>
      <c r="K104" s="35"/>
      <c r="L104" s="38"/>
      <c r="M104" s="187"/>
      <c r="N104" s="188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147</v>
      </c>
      <c r="AU104" s="16" t="s">
        <v>85</v>
      </c>
    </row>
    <row r="105" spans="1:65" s="12" customFormat="1" ht="22.9" customHeight="1">
      <c r="B105" s="156"/>
      <c r="C105" s="157"/>
      <c r="D105" s="158" t="s">
        <v>74</v>
      </c>
      <c r="E105" s="170" t="s">
        <v>149</v>
      </c>
      <c r="F105" s="170" t="s">
        <v>150</v>
      </c>
      <c r="G105" s="157"/>
      <c r="H105" s="157"/>
      <c r="I105" s="160"/>
      <c r="J105" s="171">
        <f>BK105</f>
        <v>0</v>
      </c>
      <c r="K105" s="157"/>
      <c r="L105" s="162"/>
      <c r="M105" s="163"/>
      <c r="N105" s="164"/>
      <c r="O105" s="164"/>
      <c r="P105" s="165">
        <f>SUM(P106:P118)</f>
        <v>0</v>
      </c>
      <c r="Q105" s="164"/>
      <c r="R105" s="165">
        <f>SUM(R106:R118)</f>
        <v>7.8525499999999998E-2</v>
      </c>
      <c r="S105" s="164"/>
      <c r="T105" s="166">
        <f>SUM(T106:T118)</f>
        <v>0.13200000000000001</v>
      </c>
      <c r="AR105" s="167" t="s">
        <v>83</v>
      </c>
      <c r="AT105" s="168" t="s">
        <v>74</v>
      </c>
      <c r="AU105" s="168" t="s">
        <v>83</v>
      </c>
      <c r="AY105" s="167" t="s">
        <v>137</v>
      </c>
      <c r="BK105" s="169">
        <f>SUM(BK106:BK118)</f>
        <v>0</v>
      </c>
    </row>
    <row r="106" spans="1:65" s="2" customFormat="1" ht="33" customHeight="1">
      <c r="A106" s="33"/>
      <c r="B106" s="34"/>
      <c r="C106" s="172" t="s">
        <v>85</v>
      </c>
      <c r="D106" s="172" t="s">
        <v>140</v>
      </c>
      <c r="E106" s="173" t="s">
        <v>151</v>
      </c>
      <c r="F106" s="174" t="s">
        <v>152</v>
      </c>
      <c r="G106" s="175" t="s">
        <v>153</v>
      </c>
      <c r="H106" s="176">
        <v>1.1299999999999999</v>
      </c>
      <c r="I106" s="177"/>
      <c r="J106" s="176">
        <f>ROUND((ROUND(I106,2))*(ROUND(H106,2)),2)</f>
        <v>0</v>
      </c>
      <c r="K106" s="174" t="s">
        <v>144</v>
      </c>
      <c r="L106" s="38"/>
      <c r="M106" s="178" t="s">
        <v>18</v>
      </c>
      <c r="N106" s="179" t="s">
        <v>46</v>
      </c>
      <c r="O106" s="63"/>
      <c r="P106" s="180">
        <f>O106*H106</f>
        <v>0</v>
      </c>
      <c r="Q106" s="180">
        <v>7.3499999999999998E-3</v>
      </c>
      <c r="R106" s="180">
        <f>Q106*H106</f>
        <v>8.3054999999999986E-3</v>
      </c>
      <c r="S106" s="180">
        <v>0</v>
      </c>
      <c r="T106" s="18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2" t="s">
        <v>145</v>
      </c>
      <c r="AT106" s="182" t="s">
        <v>140</v>
      </c>
      <c r="AU106" s="182" t="s">
        <v>85</v>
      </c>
      <c r="AY106" s="16" t="s">
        <v>137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83</v>
      </c>
      <c r="BK106" s="183">
        <f>ROUND((ROUND(I106,2))*(ROUND(H106,2)),2)</f>
        <v>0</v>
      </c>
      <c r="BL106" s="16" t="s">
        <v>145</v>
      </c>
      <c r="BM106" s="182" t="s">
        <v>154</v>
      </c>
    </row>
    <row r="107" spans="1:65" s="2" customFormat="1">
      <c r="A107" s="33"/>
      <c r="B107" s="34"/>
      <c r="C107" s="35"/>
      <c r="D107" s="184" t="s">
        <v>147</v>
      </c>
      <c r="E107" s="35"/>
      <c r="F107" s="185" t="s">
        <v>155</v>
      </c>
      <c r="G107" s="35"/>
      <c r="H107" s="35"/>
      <c r="I107" s="186"/>
      <c r="J107" s="35"/>
      <c r="K107" s="35"/>
      <c r="L107" s="38"/>
      <c r="M107" s="187"/>
      <c r="N107" s="188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147</v>
      </c>
      <c r="AU107" s="16" t="s">
        <v>85</v>
      </c>
    </row>
    <row r="108" spans="1:65" s="13" customFormat="1">
      <c r="B108" s="189"/>
      <c r="C108" s="190"/>
      <c r="D108" s="191" t="s">
        <v>156</v>
      </c>
      <c r="E108" s="192" t="s">
        <v>18</v>
      </c>
      <c r="F108" s="193" t="s">
        <v>157</v>
      </c>
      <c r="G108" s="190"/>
      <c r="H108" s="194">
        <v>0.45</v>
      </c>
      <c r="I108" s="195"/>
      <c r="J108" s="190"/>
      <c r="K108" s="190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156</v>
      </c>
      <c r="AU108" s="200" t="s">
        <v>85</v>
      </c>
      <c r="AV108" s="13" t="s">
        <v>85</v>
      </c>
      <c r="AW108" s="13" t="s">
        <v>37</v>
      </c>
      <c r="AX108" s="13" t="s">
        <v>75</v>
      </c>
      <c r="AY108" s="200" t="s">
        <v>137</v>
      </c>
    </row>
    <row r="109" spans="1:65" s="13" customFormat="1">
      <c r="B109" s="189"/>
      <c r="C109" s="190"/>
      <c r="D109" s="191" t="s">
        <v>156</v>
      </c>
      <c r="E109" s="192" t="s">
        <v>18</v>
      </c>
      <c r="F109" s="193" t="s">
        <v>157</v>
      </c>
      <c r="G109" s="190"/>
      <c r="H109" s="194">
        <v>0.45</v>
      </c>
      <c r="I109" s="195"/>
      <c r="J109" s="190"/>
      <c r="K109" s="190"/>
      <c r="L109" s="196"/>
      <c r="M109" s="197"/>
      <c r="N109" s="198"/>
      <c r="O109" s="198"/>
      <c r="P109" s="198"/>
      <c r="Q109" s="198"/>
      <c r="R109" s="198"/>
      <c r="S109" s="198"/>
      <c r="T109" s="199"/>
      <c r="AT109" s="200" t="s">
        <v>156</v>
      </c>
      <c r="AU109" s="200" t="s">
        <v>85</v>
      </c>
      <c r="AV109" s="13" t="s">
        <v>85</v>
      </c>
      <c r="AW109" s="13" t="s">
        <v>37</v>
      </c>
      <c r="AX109" s="13" t="s">
        <v>75</v>
      </c>
      <c r="AY109" s="200" t="s">
        <v>137</v>
      </c>
    </row>
    <row r="110" spans="1:65" s="13" customFormat="1">
      <c r="B110" s="189"/>
      <c r="C110" s="190"/>
      <c r="D110" s="191" t="s">
        <v>156</v>
      </c>
      <c r="E110" s="192" t="s">
        <v>18</v>
      </c>
      <c r="F110" s="193" t="s">
        <v>158</v>
      </c>
      <c r="G110" s="190"/>
      <c r="H110" s="194">
        <v>0.23</v>
      </c>
      <c r="I110" s="195"/>
      <c r="J110" s="190"/>
      <c r="K110" s="190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156</v>
      </c>
      <c r="AU110" s="200" t="s">
        <v>85</v>
      </c>
      <c r="AV110" s="13" t="s">
        <v>85</v>
      </c>
      <c r="AW110" s="13" t="s">
        <v>37</v>
      </c>
      <c r="AX110" s="13" t="s">
        <v>75</v>
      </c>
      <c r="AY110" s="200" t="s">
        <v>137</v>
      </c>
    </row>
    <row r="111" spans="1:65" s="14" customFormat="1">
      <c r="B111" s="201"/>
      <c r="C111" s="202"/>
      <c r="D111" s="191" t="s">
        <v>156</v>
      </c>
      <c r="E111" s="203" t="s">
        <v>18</v>
      </c>
      <c r="F111" s="204" t="s">
        <v>159</v>
      </c>
      <c r="G111" s="202"/>
      <c r="H111" s="205">
        <v>1.1299999999999999</v>
      </c>
      <c r="I111" s="206"/>
      <c r="J111" s="202"/>
      <c r="K111" s="202"/>
      <c r="L111" s="207"/>
      <c r="M111" s="208"/>
      <c r="N111" s="209"/>
      <c r="O111" s="209"/>
      <c r="P111" s="209"/>
      <c r="Q111" s="209"/>
      <c r="R111" s="209"/>
      <c r="S111" s="209"/>
      <c r="T111" s="210"/>
      <c r="AT111" s="211" t="s">
        <v>156</v>
      </c>
      <c r="AU111" s="211" t="s">
        <v>85</v>
      </c>
      <c r="AV111" s="14" t="s">
        <v>145</v>
      </c>
      <c r="AW111" s="14" t="s">
        <v>37</v>
      </c>
      <c r="AX111" s="14" t="s">
        <v>83</v>
      </c>
      <c r="AY111" s="211" t="s">
        <v>137</v>
      </c>
    </row>
    <row r="112" spans="1:65" s="2" customFormat="1" ht="37.9" customHeight="1">
      <c r="A112" s="33"/>
      <c r="B112" s="34"/>
      <c r="C112" s="172" t="s">
        <v>138</v>
      </c>
      <c r="D112" s="172" t="s">
        <v>140</v>
      </c>
      <c r="E112" s="173" t="s">
        <v>160</v>
      </c>
      <c r="F112" s="174" t="s">
        <v>161</v>
      </c>
      <c r="G112" s="175" t="s">
        <v>143</v>
      </c>
      <c r="H112" s="176">
        <v>10</v>
      </c>
      <c r="I112" s="177"/>
      <c r="J112" s="176">
        <f>ROUND((ROUND(I112,2))*(ROUND(H112,2)),2)</f>
        <v>0</v>
      </c>
      <c r="K112" s="174" t="s">
        <v>144</v>
      </c>
      <c r="L112" s="38"/>
      <c r="M112" s="178" t="s">
        <v>18</v>
      </c>
      <c r="N112" s="179" t="s">
        <v>46</v>
      </c>
      <c r="O112" s="63"/>
      <c r="P112" s="180">
        <f>O112*H112</f>
        <v>0</v>
      </c>
      <c r="Q112" s="180">
        <v>5.5700000000000003E-3</v>
      </c>
      <c r="R112" s="180">
        <f>Q112*H112</f>
        <v>5.57E-2</v>
      </c>
      <c r="S112" s="180">
        <v>0</v>
      </c>
      <c r="T112" s="18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2" t="s">
        <v>145</v>
      </c>
      <c r="AT112" s="182" t="s">
        <v>140</v>
      </c>
      <c r="AU112" s="182" t="s">
        <v>85</v>
      </c>
      <c r="AY112" s="16" t="s">
        <v>137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16" t="s">
        <v>83</v>
      </c>
      <c r="BK112" s="183">
        <f>ROUND((ROUND(I112,2))*(ROUND(H112,2)),2)</f>
        <v>0</v>
      </c>
      <c r="BL112" s="16" t="s">
        <v>145</v>
      </c>
      <c r="BM112" s="182" t="s">
        <v>162</v>
      </c>
    </row>
    <row r="113" spans="1:65" s="2" customFormat="1">
      <c r="A113" s="33"/>
      <c r="B113" s="34"/>
      <c r="C113" s="35"/>
      <c r="D113" s="184" t="s">
        <v>147</v>
      </c>
      <c r="E113" s="35"/>
      <c r="F113" s="185" t="s">
        <v>163</v>
      </c>
      <c r="G113" s="35"/>
      <c r="H113" s="35"/>
      <c r="I113" s="186"/>
      <c r="J113" s="35"/>
      <c r="K113" s="35"/>
      <c r="L113" s="38"/>
      <c r="M113" s="187"/>
      <c r="N113" s="188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147</v>
      </c>
      <c r="AU113" s="16" t="s">
        <v>85</v>
      </c>
    </row>
    <row r="114" spans="1:65" s="2" customFormat="1" ht="37.9" customHeight="1">
      <c r="A114" s="33"/>
      <c r="B114" s="34"/>
      <c r="C114" s="172" t="s">
        <v>145</v>
      </c>
      <c r="D114" s="172" t="s">
        <v>140</v>
      </c>
      <c r="E114" s="173" t="s">
        <v>164</v>
      </c>
      <c r="F114" s="174" t="s">
        <v>165</v>
      </c>
      <c r="G114" s="175" t="s">
        <v>153</v>
      </c>
      <c r="H114" s="176">
        <v>66</v>
      </c>
      <c r="I114" s="177"/>
      <c r="J114" s="176">
        <f>ROUND((ROUND(I114,2))*(ROUND(H114,2)),2)</f>
        <v>0</v>
      </c>
      <c r="K114" s="174" t="s">
        <v>144</v>
      </c>
      <c r="L114" s="38"/>
      <c r="M114" s="178" t="s">
        <v>18</v>
      </c>
      <c r="N114" s="179" t="s">
        <v>46</v>
      </c>
      <c r="O114" s="63"/>
      <c r="P114" s="180">
        <f>O114*H114</f>
        <v>0</v>
      </c>
      <c r="Q114" s="180">
        <v>0</v>
      </c>
      <c r="R114" s="180">
        <f>Q114*H114</f>
        <v>0</v>
      </c>
      <c r="S114" s="180">
        <v>0</v>
      </c>
      <c r="T114" s="181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2" t="s">
        <v>145</v>
      </c>
      <c r="AT114" s="182" t="s">
        <v>140</v>
      </c>
      <c r="AU114" s="182" t="s">
        <v>85</v>
      </c>
      <c r="AY114" s="16" t="s">
        <v>137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16" t="s">
        <v>83</v>
      </c>
      <c r="BK114" s="183">
        <f>ROUND((ROUND(I114,2))*(ROUND(H114,2)),2)</f>
        <v>0</v>
      </c>
      <c r="BL114" s="16" t="s">
        <v>145</v>
      </c>
      <c r="BM114" s="182" t="s">
        <v>166</v>
      </c>
    </row>
    <row r="115" spans="1:65" s="2" customFormat="1">
      <c r="A115" s="33"/>
      <c r="B115" s="34"/>
      <c r="C115" s="35"/>
      <c r="D115" s="184" t="s">
        <v>147</v>
      </c>
      <c r="E115" s="35"/>
      <c r="F115" s="185" t="s">
        <v>167</v>
      </c>
      <c r="G115" s="35"/>
      <c r="H115" s="35"/>
      <c r="I115" s="186"/>
      <c r="J115" s="35"/>
      <c r="K115" s="35"/>
      <c r="L115" s="38"/>
      <c r="M115" s="187"/>
      <c r="N115" s="188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147</v>
      </c>
      <c r="AU115" s="16" t="s">
        <v>85</v>
      </c>
    </row>
    <row r="116" spans="1:65" s="2" customFormat="1" ht="37.9" customHeight="1">
      <c r="A116" s="33"/>
      <c r="B116" s="34"/>
      <c r="C116" s="172" t="s">
        <v>168</v>
      </c>
      <c r="D116" s="172" t="s">
        <v>140</v>
      </c>
      <c r="E116" s="173" t="s">
        <v>169</v>
      </c>
      <c r="F116" s="174" t="s">
        <v>170</v>
      </c>
      <c r="G116" s="175" t="s">
        <v>153</v>
      </c>
      <c r="H116" s="176">
        <v>66</v>
      </c>
      <c r="I116" s="177"/>
      <c r="J116" s="176">
        <f>ROUND((ROUND(I116,2))*(ROUND(H116,2)),2)</f>
        <v>0</v>
      </c>
      <c r="K116" s="174" t="s">
        <v>144</v>
      </c>
      <c r="L116" s="38"/>
      <c r="M116" s="178" t="s">
        <v>18</v>
      </c>
      <c r="N116" s="179" t="s">
        <v>46</v>
      </c>
      <c r="O116" s="63"/>
      <c r="P116" s="180">
        <f>O116*H116</f>
        <v>0</v>
      </c>
      <c r="Q116" s="180">
        <v>2.2000000000000001E-4</v>
      </c>
      <c r="R116" s="180">
        <f>Q116*H116</f>
        <v>1.452E-2</v>
      </c>
      <c r="S116" s="180">
        <v>2E-3</v>
      </c>
      <c r="T116" s="181">
        <f>S116*H116</f>
        <v>0.13200000000000001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145</v>
      </c>
      <c r="AT116" s="182" t="s">
        <v>140</v>
      </c>
      <c r="AU116" s="182" t="s">
        <v>85</v>
      </c>
      <c r="AY116" s="16" t="s">
        <v>137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16" t="s">
        <v>83</v>
      </c>
      <c r="BK116" s="183">
        <f>ROUND((ROUND(I116,2))*(ROUND(H116,2)),2)</f>
        <v>0</v>
      </c>
      <c r="BL116" s="16" t="s">
        <v>145</v>
      </c>
      <c r="BM116" s="182" t="s">
        <v>171</v>
      </c>
    </row>
    <row r="117" spans="1:65" s="2" customFormat="1">
      <c r="A117" s="33"/>
      <c r="B117" s="34"/>
      <c r="C117" s="35"/>
      <c r="D117" s="184" t="s">
        <v>147</v>
      </c>
      <c r="E117" s="35"/>
      <c r="F117" s="185" t="s">
        <v>172</v>
      </c>
      <c r="G117" s="35"/>
      <c r="H117" s="35"/>
      <c r="I117" s="186"/>
      <c r="J117" s="35"/>
      <c r="K117" s="35"/>
      <c r="L117" s="38"/>
      <c r="M117" s="187"/>
      <c r="N117" s="188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147</v>
      </c>
      <c r="AU117" s="16" t="s">
        <v>85</v>
      </c>
    </row>
    <row r="118" spans="1:65" s="13" customFormat="1">
      <c r="B118" s="189"/>
      <c r="C118" s="190"/>
      <c r="D118" s="191" t="s">
        <v>156</v>
      </c>
      <c r="E118" s="192" t="s">
        <v>18</v>
      </c>
      <c r="F118" s="193" t="s">
        <v>173</v>
      </c>
      <c r="G118" s="190"/>
      <c r="H118" s="194">
        <v>66</v>
      </c>
      <c r="I118" s="195"/>
      <c r="J118" s="190"/>
      <c r="K118" s="190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156</v>
      </c>
      <c r="AU118" s="200" t="s">
        <v>85</v>
      </c>
      <c r="AV118" s="13" t="s">
        <v>85</v>
      </c>
      <c r="AW118" s="13" t="s">
        <v>37</v>
      </c>
      <c r="AX118" s="13" t="s">
        <v>83</v>
      </c>
      <c r="AY118" s="200" t="s">
        <v>137</v>
      </c>
    </row>
    <row r="119" spans="1:65" s="12" customFormat="1" ht="22.9" customHeight="1">
      <c r="B119" s="156"/>
      <c r="C119" s="157"/>
      <c r="D119" s="158" t="s">
        <v>74</v>
      </c>
      <c r="E119" s="170" t="s">
        <v>174</v>
      </c>
      <c r="F119" s="170" t="s">
        <v>175</v>
      </c>
      <c r="G119" s="157"/>
      <c r="H119" s="157"/>
      <c r="I119" s="160"/>
      <c r="J119" s="171">
        <f>BK119</f>
        <v>0</v>
      </c>
      <c r="K119" s="157"/>
      <c r="L119" s="162"/>
      <c r="M119" s="163"/>
      <c r="N119" s="164"/>
      <c r="O119" s="164"/>
      <c r="P119" s="165">
        <f>SUM(P120:P137)</f>
        <v>0</v>
      </c>
      <c r="Q119" s="164"/>
      <c r="R119" s="165">
        <f>SUM(R120:R137)</f>
        <v>6.6500000000000005E-3</v>
      </c>
      <c r="S119" s="164"/>
      <c r="T119" s="166">
        <f>SUM(T120:T137)</f>
        <v>1.0874999999999999</v>
      </c>
      <c r="AR119" s="167" t="s">
        <v>83</v>
      </c>
      <c r="AT119" s="168" t="s">
        <v>74</v>
      </c>
      <c r="AU119" s="168" t="s">
        <v>83</v>
      </c>
      <c r="AY119" s="167" t="s">
        <v>137</v>
      </c>
      <c r="BK119" s="169">
        <f>SUM(BK120:BK137)</f>
        <v>0</v>
      </c>
    </row>
    <row r="120" spans="1:65" s="2" customFormat="1" ht="37.9" customHeight="1">
      <c r="A120" s="33"/>
      <c r="B120" s="34"/>
      <c r="C120" s="172" t="s">
        <v>149</v>
      </c>
      <c r="D120" s="172" t="s">
        <v>140</v>
      </c>
      <c r="E120" s="173" t="s">
        <v>176</v>
      </c>
      <c r="F120" s="174" t="s">
        <v>177</v>
      </c>
      <c r="G120" s="175" t="s">
        <v>153</v>
      </c>
      <c r="H120" s="176">
        <v>4</v>
      </c>
      <c r="I120" s="177"/>
      <c r="J120" s="176">
        <f>ROUND((ROUND(I120,2))*(ROUND(H120,2)),2)</f>
        <v>0</v>
      </c>
      <c r="K120" s="174" t="s">
        <v>144</v>
      </c>
      <c r="L120" s="38"/>
      <c r="M120" s="178" t="s">
        <v>18</v>
      </c>
      <c r="N120" s="179" t="s">
        <v>46</v>
      </c>
      <c r="O120" s="63"/>
      <c r="P120" s="180">
        <f>O120*H120</f>
        <v>0</v>
      </c>
      <c r="Q120" s="180">
        <v>1.2999999999999999E-4</v>
      </c>
      <c r="R120" s="180">
        <f>Q120*H120</f>
        <v>5.1999999999999995E-4</v>
      </c>
      <c r="S120" s="180">
        <v>0</v>
      </c>
      <c r="T120" s="181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2" t="s">
        <v>145</v>
      </c>
      <c r="AT120" s="182" t="s">
        <v>140</v>
      </c>
      <c r="AU120" s="182" t="s">
        <v>85</v>
      </c>
      <c r="AY120" s="16" t="s">
        <v>137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16" t="s">
        <v>83</v>
      </c>
      <c r="BK120" s="183">
        <f>ROUND((ROUND(I120,2))*(ROUND(H120,2)),2)</f>
        <v>0</v>
      </c>
      <c r="BL120" s="16" t="s">
        <v>145</v>
      </c>
      <c r="BM120" s="182" t="s">
        <v>178</v>
      </c>
    </row>
    <row r="121" spans="1:65" s="2" customFormat="1">
      <c r="A121" s="33"/>
      <c r="B121" s="34"/>
      <c r="C121" s="35"/>
      <c r="D121" s="184" t="s">
        <v>147</v>
      </c>
      <c r="E121" s="35"/>
      <c r="F121" s="185" t="s">
        <v>179</v>
      </c>
      <c r="G121" s="35"/>
      <c r="H121" s="35"/>
      <c r="I121" s="186"/>
      <c r="J121" s="35"/>
      <c r="K121" s="35"/>
      <c r="L121" s="38"/>
      <c r="M121" s="187"/>
      <c r="N121" s="188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147</v>
      </c>
      <c r="AU121" s="16" t="s">
        <v>85</v>
      </c>
    </row>
    <row r="122" spans="1:65" s="2" customFormat="1" ht="37.9" customHeight="1">
      <c r="A122" s="33"/>
      <c r="B122" s="34"/>
      <c r="C122" s="172" t="s">
        <v>180</v>
      </c>
      <c r="D122" s="172" t="s">
        <v>140</v>
      </c>
      <c r="E122" s="173" t="s">
        <v>181</v>
      </c>
      <c r="F122" s="174" t="s">
        <v>182</v>
      </c>
      <c r="G122" s="175" t="s">
        <v>153</v>
      </c>
      <c r="H122" s="176">
        <v>4</v>
      </c>
      <c r="I122" s="177"/>
      <c r="J122" s="176">
        <f>ROUND((ROUND(I122,2))*(ROUND(H122,2)),2)</f>
        <v>0</v>
      </c>
      <c r="K122" s="174" t="s">
        <v>144</v>
      </c>
      <c r="L122" s="38"/>
      <c r="M122" s="178" t="s">
        <v>18</v>
      </c>
      <c r="N122" s="179" t="s">
        <v>46</v>
      </c>
      <c r="O122" s="63"/>
      <c r="P122" s="180">
        <f>O122*H122</f>
        <v>0</v>
      </c>
      <c r="Q122" s="180">
        <v>4.0000000000000003E-5</v>
      </c>
      <c r="R122" s="180">
        <f>Q122*H122</f>
        <v>1.6000000000000001E-4</v>
      </c>
      <c r="S122" s="180">
        <v>0</v>
      </c>
      <c r="T122" s="181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2" t="s">
        <v>145</v>
      </c>
      <c r="AT122" s="182" t="s">
        <v>140</v>
      </c>
      <c r="AU122" s="182" t="s">
        <v>85</v>
      </c>
      <c r="AY122" s="16" t="s">
        <v>137</v>
      </c>
      <c r="BE122" s="183">
        <f>IF(N122="základní",J122,0)</f>
        <v>0</v>
      </c>
      <c r="BF122" s="183">
        <f>IF(N122="snížená",J122,0)</f>
        <v>0</v>
      </c>
      <c r="BG122" s="183">
        <f>IF(N122="zákl. přenesená",J122,0)</f>
        <v>0</v>
      </c>
      <c r="BH122" s="183">
        <f>IF(N122="sníž. přenesená",J122,0)</f>
        <v>0</v>
      </c>
      <c r="BI122" s="183">
        <f>IF(N122="nulová",J122,0)</f>
        <v>0</v>
      </c>
      <c r="BJ122" s="16" t="s">
        <v>83</v>
      </c>
      <c r="BK122" s="183">
        <f>ROUND((ROUND(I122,2))*(ROUND(H122,2)),2)</f>
        <v>0</v>
      </c>
      <c r="BL122" s="16" t="s">
        <v>145</v>
      </c>
      <c r="BM122" s="182" t="s">
        <v>183</v>
      </c>
    </row>
    <row r="123" spans="1:65" s="2" customFormat="1">
      <c r="A123" s="33"/>
      <c r="B123" s="34"/>
      <c r="C123" s="35"/>
      <c r="D123" s="184" t="s">
        <v>147</v>
      </c>
      <c r="E123" s="35"/>
      <c r="F123" s="185" t="s">
        <v>184</v>
      </c>
      <c r="G123" s="35"/>
      <c r="H123" s="35"/>
      <c r="I123" s="186"/>
      <c r="J123" s="35"/>
      <c r="K123" s="35"/>
      <c r="L123" s="38"/>
      <c r="M123" s="187"/>
      <c r="N123" s="188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147</v>
      </c>
      <c r="AU123" s="16" t="s">
        <v>85</v>
      </c>
    </row>
    <row r="124" spans="1:65" s="2" customFormat="1" ht="55.5" customHeight="1">
      <c r="A124" s="33"/>
      <c r="B124" s="34"/>
      <c r="C124" s="172" t="s">
        <v>185</v>
      </c>
      <c r="D124" s="172" t="s">
        <v>140</v>
      </c>
      <c r="E124" s="173" t="s">
        <v>186</v>
      </c>
      <c r="F124" s="174" t="s">
        <v>187</v>
      </c>
      <c r="G124" s="175" t="s">
        <v>143</v>
      </c>
      <c r="H124" s="176">
        <v>1</v>
      </c>
      <c r="I124" s="177"/>
      <c r="J124" s="176">
        <f>ROUND((ROUND(I124,2))*(ROUND(H124,2)),2)</f>
        <v>0</v>
      </c>
      <c r="K124" s="174" t="s">
        <v>144</v>
      </c>
      <c r="L124" s="38"/>
      <c r="M124" s="178" t="s">
        <v>18</v>
      </c>
      <c r="N124" s="179" t="s">
        <v>46</v>
      </c>
      <c r="O124" s="63"/>
      <c r="P124" s="180">
        <f>O124*H124</f>
        <v>0</v>
      </c>
      <c r="Q124" s="180">
        <v>0</v>
      </c>
      <c r="R124" s="180">
        <f>Q124*H124</f>
        <v>0</v>
      </c>
      <c r="S124" s="180">
        <v>0.13800000000000001</v>
      </c>
      <c r="T124" s="181">
        <f>S124*H124</f>
        <v>0.13800000000000001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2" t="s">
        <v>145</v>
      </c>
      <c r="AT124" s="182" t="s">
        <v>140</v>
      </c>
      <c r="AU124" s="182" t="s">
        <v>85</v>
      </c>
      <c r="AY124" s="16" t="s">
        <v>137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6" t="s">
        <v>83</v>
      </c>
      <c r="BK124" s="183">
        <f>ROUND((ROUND(I124,2))*(ROUND(H124,2)),2)</f>
        <v>0</v>
      </c>
      <c r="BL124" s="16" t="s">
        <v>145</v>
      </c>
      <c r="BM124" s="182" t="s">
        <v>188</v>
      </c>
    </row>
    <row r="125" spans="1:65" s="2" customFormat="1">
      <c r="A125" s="33"/>
      <c r="B125" s="34"/>
      <c r="C125" s="35"/>
      <c r="D125" s="184" t="s">
        <v>147</v>
      </c>
      <c r="E125" s="35"/>
      <c r="F125" s="185" t="s">
        <v>189</v>
      </c>
      <c r="G125" s="35"/>
      <c r="H125" s="35"/>
      <c r="I125" s="186"/>
      <c r="J125" s="35"/>
      <c r="K125" s="35"/>
      <c r="L125" s="38"/>
      <c r="M125" s="187"/>
      <c r="N125" s="188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147</v>
      </c>
      <c r="AU125" s="16" t="s">
        <v>85</v>
      </c>
    </row>
    <row r="126" spans="1:65" s="2" customFormat="1" ht="55.5" customHeight="1">
      <c r="A126" s="33"/>
      <c r="B126" s="34"/>
      <c r="C126" s="172" t="s">
        <v>174</v>
      </c>
      <c r="D126" s="172" t="s">
        <v>140</v>
      </c>
      <c r="E126" s="173" t="s">
        <v>190</v>
      </c>
      <c r="F126" s="174" t="s">
        <v>191</v>
      </c>
      <c r="G126" s="175" t="s">
        <v>143</v>
      </c>
      <c r="H126" s="176">
        <v>4</v>
      </c>
      <c r="I126" s="177"/>
      <c r="J126" s="176">
        <f>ROUND((ROUND(I126,2))*(ROUND(H126,2)),2)</f>
        <v>0</v>
      </c>
      <c r="K126" s="174" t="s">
        <v>144</v>
      </c>
      <c r="L126" s="38"/>
      <c r="M126" s="178" t="s">
        <v>18</v>
      </c>
      <c r="N126" s="179" t="s">
        <v>46</v>
      </c>
      <c r="O126" s="63"/>
      <c r="P126" s="180">
        <f>O126*H126</f>
        <v>0</v>
      </c>
      <c r="Q126" s="180">
        <v>0</v>
      </c>
      <c r="R126" s="180">
        <f>Q126*H126</f>
        <v>0</v>
      </c>
      <c r="S126" s="180">
        <v>0.20699999999999999</v>
      </c>
      <c r="T126" s="181">
        <f>S126*H126</f>
        <v>0.82799999999999996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2" t="s">
        <v>145</v>
      </c>
      <c r="AT126" s="182" t="s">
        <v>140</v>
      </c>
      <c r="AU126" s="182" t="s">
        <v>85</v>
      </c>
      <c r="AY126" s="16" t="s">
        <v>137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6" t="s">
        <v>83</v>
      </c>
      <c r="BK126" s="183">
        <f>ROUND((ROUND(I126,2))*(ROUND(H126,2)),2)</f>
        <v>0</v>
      </c>
      <c r="BL126" s="16" t="s">
        <v>145</v>
      </c>
      <c r="BM126" s="182" t="s">
        <v>192</v>
      </c>
    </row>
    <row r="127" spans="1:65" s="2" customFormat="1">
      <c r="A127" s="33"/>
      <c r="B127" s="34"/>
      <c r="C127" s="35"/>
      <c r="D127" s="184" t="s">
        <v>147</v>
      </c>
      <c r="E127" s="35"/>
      <c r="F127" s="185" t="s">
        <v>193</v>
      </c>
      <c r="G127" s="35"/>
      <c r="H127" s="35"/>
      <c r="I127" s="186"/>
      <c r="J127" s="35"/>
      <c r="K127" s="35"/>
      <c r="L127" s="38"/>
      <c r="M127" s="187"/>
      <c r="N127" s="188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147</v>
      </c>
      <c r="AU127" s="16" t="s">
        <v>85</v>
      </c>
    </row>
    <row r="128" spans="1:65" s="2" customFormat="1" ht="44.25" customHeight="1">
      <c r="A128" s="33"/>
      <c r="B128" s="34"/>
      <c r="C128" s="172" t="s">
        <v>194</v>
      </c>
      <c r="D128" s="172" t="s">
        <v>140</v>
      </c>
      <c r="E128" s="173" t="s">
        <v>195</v>
      </c>
      <c r="F128" s="174" t="s">
        <v>196</v>
      </c>
      <c r="G128" s="175" t="s">
        <v>197</v>
      </c>
      <c r="H128" s="176">
        <v>1.8</v>
      </c>
      <c r="I128" s="177"/>
      <c r="J128" s="176">
        <f>ROUND((ROUND(I128,2))*(ROUND(H128,2)),2)</f>
        <v>0</v>
      </c>
      <c r="K128" s="174" t="s">
        <v>144</v>
      </c>
      <c r="L128" s="38"/>
      <c r="M128" s="178" t="s">
        <v>18</v>
      </c>
      <c r="N128" s="179" t="s">
        <v>46</v>
      </c>
      <c r="O128" s="63"/>
      <c r="P128" s="180">
        <f>O128*H128</f>
        <v>0</v>
      </c>
      <c r="Q128" s="180">
        <v>2.7899999999999999E-3</v>
      </c>
      <c r="R128" s="180">
        <f>Q128*H128</f>
        <v>5.0220000000000004E-3</v>
      </c>
      <c r="S128" s="180">
        <v>5.6000000000000001E-2</v>
      </c>
      <c r="T128" s="181">
        <f>S128*H128</f>
        <v>0.1008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2" t="s">
        <v>145</v>
      </c>
      <c r="AT128" s="182" t="s">
        <v>140</v>
      </c>
      <c r="AU128" s="182" t="s">
        <v>85</v>
      </c>
      <c r="AY128" s="16" t="s">
        <v>137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6" t="s">
        <v>83</v>
      </c>
      <c r="BK128" s="183">
        <f>ROUND((ROUND(I128,2))*(ROUND(H128,2)),2)</f>
        <v>0</v>
      </c>
      <c r="BL128" s="16" t="s">
        <v>145</v>
      </c>
      <c r="BM128" s="182" t="s">
        <v>198</v>
      </c>
    </row>
    <row r="129" spans="1:65" s="2" customFormat="1">
      <c r="A129" s="33"/>
      <c r="B129" s="34"/>
      <c r="C129" s="35"/>
      <c r="D129" s="184" t="s">
        <v>147</v>
      </c>
      <c r="E129" s="35"/>
      <c r="F129" s="185" t="s">
        <v>199</v>
      </c>
      <c r="G129" s="35"/>
      <c r="H129" s="35"/>
      <c r="I129" s="186"/>
      <c r="J129" s="35"/>
      <c r="K129" s="35"/>
      <c r="L129" s="38"/>
      <c r="M129" s="187"/>
      <c r="N129" s="188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147</v>
      </c>
      <c r="AU129" s="16" t="s">
        <v>85</v>
      </c>
    </row>
    <row r="130" spans="1:65" s="13" customFormat="1">
      <c r="B130" s="189"/>
      <c r="C130" s="190"/>
      <c r="D130" s="191" t="s">
        <v>156</v>
      </c>
      <c r="E130" s="192" t="s">
        <v>18</v>
      </c>
      <c r="F130" s="193" t="s">
        <v>200</v>
      </c>
      <c r="G130" s="190"/>
      <c r="H130" s="194">
        <v>0.3</v>
      </c>
      <c r="I130" s="195"/>
      <c r="J130" s="190"/>
      <c r="K130" s="190"/>
      <c r="L130" s="196"/>
      <c r="M130" s="197"/>
      <c r="N130" s="198"/>
      <c r="O130" s="198"/>
      <c r="P130" s="198"/>
      <c r="Q130" s="198"/>
      <c r="R130" s="198"/>
      <c r="S130" s="198"/>
      <c r="T130" s="199"/>
      <c r="AT130" s="200" t="s">
        <v>156</v>
      </c>
      <c r="AU130" s="200" t="s">
        <v>85</v>
      </c>
      <c r="AV130" s="13" t="s">
        <v>85</v>
      </c>
      <c r="AW130" s="13" t="s">
        <v>37</v>
      </c>
      <c r="AX130" s="13" t="s">
        <v>75</v>
      </c>
      <c r="AY130" s="200" t="s">
        <v>137</v>
      </c>
    </row>
    <row r="131" spans="1:65" s="13" customFormat="1">
      <c r="B131" s="189"/>
      <c r="C131" s="190"/>
      <c r="D131" s="191" t="s">
        <v>156</v>
      </c>
      <c r="E131" s="192" t="s">
        <v>18</v>
      </c>
      <c r="F131" s="193" t="s">
        <v>201</v>
      </c>
      <c r="G131" s="190"/>
      <c r="H131" s="194">
        <v>0.9</v>
      </c>
      <c r="I131" s="195"/>
      <c r="J131" s="190"/>
      <c r="K131" s="190"/>
      <c r="L131" s="196"/>
      <c r="M131" s="197"/>
      <c r="N131" s="198"/>
      <c r="O131" s="198"/>
      <c r="P131" s="198"/>
      <c r="Q131" s="198"/>
      <c r="R131" s="198"/>
      <c r="S131" s="198"/>
      <c r="T131" s="199"/>
      <c r="AT131" s="200" t="s">
        <v>156</v>
      </c>
      <c r="AU131" s="200" t="s">
        <v>85</v>
      </c>
      <c r="AV131" s="13" t="s">
        <v>85</v>
      </c>
      <c r="AW131" s="13" t="s">
        <v>37</v>
      </c>
      <c r="AX131" s="13" t="s">
        <v>75</v>
      </c>
      <c r="AY131" s="200" t="s">
        <v>137</v>
      </c>
    </row>
    <row r="132" spans="1:65" s="13" customFormat="1">
      <c r="B132" s="189"/>
      <c r="C132" s="190"/>
      <c r="D132" s="191" t="s">
        <v>156</v>
      </c>
      <c r="E132" s="192" t="s">
        <v>18</v>
      </c>
      <c r="F132" s="193" t="s">
        <v>202</v>
      </c>
      <c r="G132" s="190"/>
      <c r="H132" s="194">
        <v>0.3</v>
      </c>
      <c r="I132" s="195"/>
      <c r="J132" s="190"/>
      <c r="K132" s="190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156</v>
      </c>
      <c r="AU132" s="200" t="s">
        <v>85</v>
      </c>
      <c r="AV132" s="13" t="s">
        <v>85</v>
      </c>
      <c r="AW132" s="13" t="s">
        <v>37</v>
      </c>
      <c r="AX132" s="13" t="s">
        <v>75</v>
      </c>
      <c r="AY132" s="200" t="s">
        <v>137</v>
      </c>
    </row>
    <row r="133" spans="1:65" s="13" customFormat="1">
      <c r="B133" s="189"/>
      <c r="C133" s="190"/>
      <c r="D133" s="191" t="s">
        <v>156</v>
      </c>
      <c r="E133" s="192" t="s">
        <v>18</v>
      </c>
      <c r="F133" s="193" t="s">
        <v>203</v>
      </c>
      <c r="G133" s="190"/>
      <c r="H133" s="194">
        <v>0.3</v>
      </c>
      <c r="I133" s="195"/>
      <c r="J133" s="190"/>
      <c r="K133" s="190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156</v>
      </c>
      <c r="AU133" s="200" t="s">
        <v>85</v>
      </c>
      <c r="AV133" s="13" t="s">
        <v>85</v>
      </c>
      <c r="AW133" s="13" t="s">
        <v>37</v>
      </c>
      <c r="AX133" s="13" t="s">
        <v>75</v>
      </c>
      <c r="AY133" s="200" t="s">
        <v>137</v>
      </c>
    </row>
    <row r="134" spans="1:65" s="14" customFormat="1">
      <c r="B134" s="201"/>
      <c r="C134" s="202"/>
      <c r="D134" s="191" t="s">
        <v>156</v>
      </c>
      <c r="E134" s="203" t="s">
        <v>18</v>
      </c>
      <c r="F134" s="204" t="s">
        <v>159</v>
      </c>
      <c r="G134" s="202"/>
      <c r="H134" s="205">
        <v>1.8</v>
      </c>
      <c r="I134" s="206"/>
      <c r="J134" s="202"/>
      <c r="K134" s="202"/>
      <c r="L134" s="207"/>
      <c r="M134" s="208"/>
      <c r="N134" s="209"/>
      <c r="O134" s="209"/>
      <c r="P134" s="209"/>
      <c r="Q134" s="209"/>
      <c r="R134" s="209"/>
      <c r="S134" s="209"/>
      <c r="T134" s="210"/>
      <c r="AT134" s="211" t="s">
        <v>156</v>
      </c>
      <c r="AU134" s="211" t="s">
        <v>85</v>
      </c>
      <c r="AV134" s="14" t="s">
        <v>145</v>
      </c>
      <c r="AW134" s="14" t="s">
        <v>37</v>
      </c>
      <c r="AX134" s="14" t="s">
        <v>83</v>
      </c>
      <c r="AY134" s="211" t="s">
        <v>137</v>
      </c>
    </row>
    <row r="135" spans="1:65" s="2" customFormat="1" ht="44.25" customHeight="1">
      <c r="A135" s="33"/>
      <c r="B135" s="34"/>
      <c r="C135" s="172" t="s">
        <v>204</v>
      </c>
      <c r="D135" s="172" t="s">
        <v>140</v>
      </c>
      <c r="E135" s="173" t="s">
        <v>205</v>
      </c>
      <c r="F135" s="174" t="s">
        <v>206</v>
      </c>
      <c r="G135" s="175" t="s">
        <v>197</v>
      </c>
      <c r="H135" s="176">
        <v>0.3</v>
      </c>
      <c r="I135" s="177"/>
      <c r="J135" s="176">
        <f>ROUND((ROUND(I135,2))*(ROUND(H135,2)),2)</f>
        <v>0</v>
      </c>
      <c r="K135" s="174" t="s">
        <v>144</v>
      </c>
      <c r="L135" s="38"/>
      <c r="M135" s="178" t="s">
        <v>18</v>
      </c>
      <c r="N135" s="179" t="s">
        <v>46</v>
      </c>
      <c r="O135" s="63"/>
      <c r="P135" s="180">
        <f>O135*H135</f>
        <v>0</v>
      </c>
      <c r="Q135" s="180">
        <v>3.16E-3</v>
      </c>
      <c r="R135" s="180">
        <f>Q135*H135</f>
        <v>9.4799999999999995E-4</v>
      </c>
      <c r="S135" s="180">
        <v>6.9000000000000006E-2</v>
      </c>
      <c r="T135" s="181">
        <f>S135*H135</f>
        <v>2.07E-2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2" t="s">
        <v>145</v>
      </c>
      <c r="AT135" s="182" t="s">
        <v>140</v>
      </c>
      <c r="AU135" s="182" t="s">
        <v>85</v>
      </c>
      <c r="AY135" s="16" t="s">
        <v>137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6" t="s">
        <v>83</v>
      </c>
      <c r="BK135" s="183">
        <f>ROUND((ROUND(I135,2))*(ROUND(H135,2)),2)</f>
        <v>0</v>
      </c>
      <c r="BL135" s="16" t="s">
        <v>145</v>
      </c>
      <c r="BM135" s="182" t="s">
        <v>207</v>
      </c>
    </row>
    <row r="136" spans="1:65" s="2" customFormat="1">
      <c r="A136" s="33"/>
      <c r="B136" s="34"/>
      <c r="C136" s="35"/>
      <c r="D136" s="184" t="s">
        <v>147</v>
      </c>
      <c r="E136" s="35"/>
      <c r="F136" s="185" t="s">
        <v>208</v>
      </c>
      <c r="G136" s="35"/>
      <c r="H136" s="35"/>
      <c r="I136" s="186"/>
      <c r="J136" s="35"/>
      <c r="K136" s="35"/>
      <c r="L136" s="38"/>
      <c r="M136" s="187"/>
      <c r="N136" s="188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147</v>
      </c>
      <c r="AU136" s="16" t="s">
        <v>85</v>
      </c>
    </row>
    <row r="137" spans="1:65" s="13" customFormat="1">
      <c r="B137" s="189"/>
      <c r="C137" s="190"/>
      <c r="D137" s="191" t="s">
        <v>156</v>
      </c>
      <c r="E137" s="192" t="s">
        <v>18</v>
      </c>
      <c r="F137" s="193" t="s">
        <v>209</v>
      </c>
      <c r="G137" s="190"/>
      <c r="H137" s="194">
        <v>0.3</v>
      </c>
      <c r="I137" s="195"/>
      <c r="J137" s="190"/>
      <c r="K137" s="190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156</v>
      </c>
      <c r="AU137" s="200" t="s">
        <v>85</v>
      </c>
      <c r="AV137" s="13" t="s">
        <v>85</v>
      </c>
      <c r="AW137" s="13" t="s">
        <v>37</v>
      </c>
      <c r="AX137" s="13" t="s">
        <v>83</v>
      </c>
      <c r="AY137" s="200" t="s">
        <v>137</v>
      </c>
    </row>
    <row r="138" spans="1:65" s="12" customFormat="1" ht="22.9" customHeight="1">
      <c r="B138" s="156"/>
      <c r="C138" s="157"/>
      <c r="D138" s="158" t="s">
        <v>74</v>
      </c>
      <c r="E138" s="170" t="s">
        <v>210</v>
      </c>
      <c r="F138" s="170" t="s">
        <v>211</v>
      </c>
      <c r="G138" s="157"/>
      <c r="H138" s="157"/>
      <c r="I138" s="160"/>
      <c r="J138" s="171">
        <f>BK138</f>
        <v>0</v>
      </c>
      <c r="K138" s="157"/>
      <c r="L138" s="162"/>
      <c r="M138" s="163"/>
      <c r="N138" s="164"/>
      <c r="O138" s="164"/>
      <c r="P138" s="165">
        <f>SUM(P139:P149)</f>
        <v>0</v>
      </c>
      <c r="Q138" s="164"/>
      <c r="R138" s="165">
        <f>SUM(R139:R149)</f>
        <v>0</v>
      </c>
      <c r="S138" s="164"/>
      <c r="T138" s="166">
        <f>SUM(T139:T149)</f>
        <v>0</v>
      </c>
      <c r="AR138" s="167" t="s">
        <v>83</v>
      </c>
      <c r="AT138" s="168" t="s">
        <v>74</v>
      </c>
      <c r="AU138" s="168" t="s">
        <v>83</v>
      </c>
      <c r="AY138" s="167" t="s">
        <v>137</v>
      </c>
      <c r="BK138" s="169">
        <f>SUM(BK139:BK149)</f>
        <v>0</v>
      </c>
    </row>
    <row r="139" spans="1:65" s="2" customFormat="1" ht="37.9" customHeight="1">
      <c r="A139" s="33"/>
      <c r="B139" s="34"/>
      <c r="C139" s="172" t="s">
        <v>212</v>
      </c>
      <c r="D139" s="172" t="s">
        <v>140</v>
      </c>
      <c r="E139" s="173" t="s">
        <v>213</v>
      </c>
      <c r="F139" s="174" t="s">
        <v>214</v>
      </c>
      <c r="G139" s="175" t="s">
        <v>215</v>
      </c>
      <c r="H139" s="176">
        <v>1.8</v>
      </c>
      <c r="I139" s="177"/>
      <c r="J139" s="176">
        <f>ROUND((ROUND(I139,2))*(ROUND(H139,2)),2)</f>
        <v>0</v>
      </c>
      <c r="K139" s="174" t="s">
        <v>144</v>
      </c>
      <c r="L139" s="38"/>
      <c r="M139" s="178" t="s">
        <v>18</v>
      </c>
      <c r="N139" s="179" t="s">
        <v>46</v>
      </c>
      <c r="O139" s="63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2" t="s">
        <v>145</v>
      </c>
      <c r="AT139" s="182" t="s">
        <v>140</v>
      </c>
      <c r="AU139" s="182" t="s">
        <v>85</v>
      </c>
      <c r="AY139" s="16" t="s">
        <v>137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6" t="s">
        <v>83</v>
      </c>
      <c r="BK139" s="183">
        <f>ROUND((ROUND(I139,2))*(ROUND(H139,2)),2)</f>
        <v>0</v>
      </c>
      <c r="BL139" s="16" t="s">
        <v>145</v>
      </c>
      <c r="BM139" s="182" t="s">
        <v>216</v>
      </c>
    </row>
    <row r="140" spans="1:65" s="2" customFormat="1">
      <c r="A140" s="33"/>
      <c r="B140" s="34"/>
      <c r="C140" s="35"/>
      <c r="D140" s="184" t="s">
        <v>147</v>
      </c>
      <c r="E140" s="35"/>
      <c r="F140" s="185" t="s">
        <v>217</v>
      </c>
      <c r="G140" s="35"/>
      <c r="H140" s="35"/>
      <c r="I140" s="186"/>
      <c r="J140" s="35"/>
      <c r="K140" s="35"/>
      <c r="L140" s="38"/>
      <c r="M140" s="187"/>
      <c r="N140" s="188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147</v>
      </c>
      <c r="AU140" s="16" t="s">
        <v>85</v>
      </c>
    </row>
    <row r="141" spans="1:65" s="2" customFormat="1" ht="62.65" customHeight="1">
      <c r="A141" s="33"/>
      <c r="B141" s="34"/>
      <c r="C141" s="172" t="s">
        <v>218</v>
      </c>
      <c r="D141" s="172" t="s">
        <v>140</v>
      </c>
      <c r="E141" s="173" t="s">
        <v>219</v>
      </c>
      <c r="F141" s="174" t="s">
        <v>220</v>
      </c>
      <c r="G141" s="175" t="s">
        <v>215</v>
      </c>
      <c r="H141" s="176">
        <v>1.8</v>
      </c>
      <c r="I141" s="177"/>
      <c r="J141" s="176">
        <f>ROUND((ROUND(I141,2))*(ROUND(H141,2)),2)</f>
        <v>0</v>
      </c>
      <c r="K141" s="174" t="s">
        <v>144</v>
      </c>
      <c r="L141" s="38"/>
      <c r="M141" s="178" t="s">
        <v>18</v>
      </c>
      <c r="N141" s="179" t="s">
        <v>46</v>
      </c>
      <c r="O141" s="63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2" t="s">
        <v>145</v>
      </c>
      <c r="AT141" s="182" t="s">
        <v>140</v>
      </c>
      <c r="AU141" s="182" t="s">
        <v>85</v>
      </c>
      <c r="AY141" s="16" t="s">
        <v>137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6" t="s">
        <v>83</v>
      </c>
      <c r="BK141" s="183">
        <f>ROUND((ROUND(I141,2))*(ROUND(H141,2)),2)</f>
        <v>0</v>
      </c>
      <c r="BL141" s="16" t="s">
        <v>145</v>
      </c>
      <c r="BM141" s="182" t="s">
        <v>221</v>
      </c>
    </row>
    <row r="142" spans="1:65" s="2" customFormat="1">
      <c r="A142" s="33"/>
      <c r="B142" s="34"/>
      <c r="C142" s="35"/>
      <c r="D142" s="184" t="s">
        <v>147</v>
      </c>
      <c r="E142" s="35"/>
      <c r="F142" s="185" t="s">
        <v>222</v>
      </c>
      <c r="G142" s="35"/>
      <c r="H142" s="35"/>
      <c r="I142" s="186"/>
      <c r="J142" s="35"/>
      <c r="K142" s="35"/>
      <c r="L142" s="38"/>
      <c r="M142" s="187"/>
      <c r="N142" s="188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147</v>
      </c>
      <c r="AU142" s="16" t="s">
        <v>85</v>
      </c>
    </row>
    <row r="143" spans="1:65" s="2" customFormat="1" ht="44.25" customHeight="1">
      <c r="A143" s="33"/>
      <c r="B143" s="34"/>
      <c r="C143" s="172" t="s">
        <v>223</v>
      </c>
      <c r="D143" s="172" t="s">
        <v>140</v>
      </c>
      <c r="E143" s="173" t="s">
        <v>224</v>
      </c>
      <c r="F143" s="174" t="s">
        <v>225</v>
      </c>
      <c r="G143" s="175" t="s">
        <v>215</v>
      </c>
      <c r="H143" s="176">
        <v>27</v>
      </c>
      <c r="I143" s="177"/>
      <c r="J143" s="176">
        <f>ROUND((ROUND(I143,2))*(ROUND(H143,2)),2)</f>
        <v>0</v>
      </c>
      <c r="K143" s="174" t="s">
        <v>144</v>
      </c>
      <c r="L143" s="38"/>
      <c r="M143" s="178" t="s">
        <v>18</v>
      </c>
      <c r="N143" s="179" t="s">
        <v>46</v>
      </c>
      <c r="O143" s="63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2" t="s">
        <v>145</v>
      </c>
      <c r="AT143" s="182" t="s">
        <v>140</v>
      </c>
      <c r="AU143" s="182" t="s">
        <v>85</v>
      </c>
      <c r="AY143" s="16" t="s">
        <v>137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6" t="s">
        <v>83</v>
      </c>
      <c r="BK143" s="183">
        <f>ROUND((ROUND(I143,2))*(ROUND(H143,2)),2)</f>
        <v>0</v>
      </c>
      <c r="BL143" s="16" t="s">
        <v>145</v>
      </c>
      <c r="BM143" s="182" t="s">
        <v>226</v>
      </c>
    </row>
    <row r="144" spans="1:65" s="2" customFormat="1">
      <c r="A144" s="33"/>
      <c r="B144" s="34"/>
      <c r="C144" s="35"/>
      <c r="D144" s="184" t="s">
        <v>147</v>
      </c>
      <c r="E144" s="35"/>
      <c r="F144" s="185" t="s">
        <v>227</v>
      </c>
      <c r="G144" s="35"/>
      <c r="H144" s="35"/>
      <c r="I144" s="186"/>
      <c r="J144" s="35"/>
      <c r="K144" s="35"/>
      <c r="L144" s="38"/>
      <c r="M144" s="187"/>
      <c r="N144" s="188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147</v>
      </c>
      <c r="AU144" s="16" t="s">
        <v>85</v>
      </c>
    </row>
    <row r="145" spans="1:65" s="13" customFormat="1">
      <c r="B145" s="189"/>
      <c r="C145" s="190"/>
      <c r="D145" s="191" t="s">
        <v>156</v>
      </c>
      <c r="E145" s="190"/>
      <c r="F145" s="193" t="s">
        <v>228</v>
      </c>
      <c r="G145" s="190"/>
      <c r="H145" s="194">
        <v>27</v>
      </c>
      <c r="I145" s="195"/>
      <c r="J145" s="190"/>
      <c r="K145" s="190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156</v>
      </c>
      <c r="AU145" s="200" t="s">
        <v>85</v>
      </c>
      <c r="AV145" s="13" t="s">
        <v>85</v>
      </c>
      <c r="AW145" s="13" t="s">
        <v>4</v>
      </c>
      <c r="AX145" s="13" t="s">
        <v>83</v>
      </c>
      <c r="AY145" s="200" t="s">
        <v>137</v>
      </c>
    </row>
    <row r="146" spans="1:65" s="2" customFormat="1" ht="37.9" customHeight="1">
      <c r="A146" s="33"/>
      <c r="B146" s="34"/>
      <c r="C146" s="172" t="s">
        <v>8</v>
      </c>
      <c r="D146" s="172" t="s">
        <v>140</v>
      </c>
      <c r="E146" s="173" t="s">
        <v>229</v>
      </c>
      <c r="F146" s="174" t="s">
        <v>230</v>
      </c>
      <c r="G146" s="175" t="s">
        <v>215</v>
      </c>
      <c r="H146" s="176">
        <v>1.8</v>
      </c>
      <c r="I146" s="177"/>
      <c r="J146" s="176">
        <f>ROUND((ROUND(I146,2))*(ROUND(H146,2)),2)</f>
        <v>0</v>
      </c>
      <c r="K146" s="174" t="s">
        <v>144</v>
      </c>
      <c r="L146" s="38"/>
      <c r="M146" s="178" t="s">
        <v>18</v>
      </c>
      <c r="N146" s="179" t="s">
        <v>46</v>
      </c>
      <c r="O146" s="63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2" t="s">
        <v>145</v>
      </c>
      <c r="AT146" s="182" t="s">
        <v>140</v>
      </c>
      <c r="AU146" s="182" t="s">
        <v>85</v>
      </c>
      <c r="AY146" s="16" t="s">
        <v>137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6" t="s">
        <v>83</v>
      </c>
      <c r="BK146" s="183">
        <f>ROUND((ROUND(I146,2))*(ROUND(H146,2)),2)</f>
        <v>0</v>
      </c>
      <c r="BL146" s="16" t="s">
        <v>145</v>
      </c>
      <c r="BM146" s="182" t="s">
        <v>231</v>
      </c>
    </row>
    <row r="147" spans="1:65" s="2" customFormat="1">
      <c r="A147" s="33"/>
      <c r="B147" s="34"/>
      <c r="C147" s="35"/>
      <c r="D147" s="184" t="s">
        <v>147</v>
      </c>
      <c r="E147" s="35"/>
      <c r="F147" s="185" t="s">
        <v>232</v>
      </c>
      <c r="G147" s="35"/>
      <c r="H147" s="35"/>
      <c r="I147" s="186"/>
      <c r="J147" s="35"/>
      <c r="K147" s="35"/>
      <c r="L147" s="38"/>
      <c r="M147" s="187"/>
      <c r="N147" s="188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147</v>
      </c>
      <c r="AU147" s="16" t="s">
        <v>85</v>
      </c>
    </row>
    <row r="148" spans="1:65" s="2" customFormat="1" ht="44.25" customHeight="1">
      <c r="A148" s="33"/>
      <c r="B148" s="34"/>
      <c r="C148" s="172" t="s">
        <v>233</v>
      </c>
      <c r="D148" s="172" t="s">
        <v>140</v>
      </c>
      <c r="E148" s="173" t="s">
        <v>234</v>
      </c>
      <c r="F148" s="174" t="s">
        <v>235</v>
      </c>
      <c r="G148" s="175" t="s">
        <v>215</v>
      </c>
      <c r="H148" s="176">
        <v>1.8</v>
      </c>
      <c r="I148" s="177"/>
      <c r="J148" s="176">
        <f>ROUND((ROUND(I148,2))*(ROUND(H148,2)),2)</f>
        <v>0</v>
      </c>
      <c r="K148" s="174" t="s">
        <v>144</v>
      </c>
      <c r="L148" s="38"/>
      <c r="M148" s="178" t="s">
        <v>18</v>
      </c>
      <c r="N148" s="179" t="s">
        <v>46</v>
      </c>
      <c r="O148" s="63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2" t="s">
        <v>145</v>
      </c>
      <c r="AT148" s="182" t="s">
        <v>140</v>
      </c>
      <c r="AU148" s="182" t="s">
        <v>85</v>
      </c>
      <c r="AY148" s="16" t="s">
        <v>137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ROUND((ROUND(I148,2))*(ROUND(H148,2)),2)</f>
        <v>0</v>
      </c>
      <c r="BL148" s="16" t="s">
        <v>145</v>
      </c>
      <c r="BM148" s="182" t="s">
        <v>236</v>
      </c>
    </row>
    <row r="149" spans="1:65" s="2" customFormat="1">
      <c r="A149" s="33"/>
      <c r="B149" s="34"/>
      <c r="C149" s="35"/>
      <c r="D149" s="184" t="s">
        <v>147</v>
      </c>
      <c r="E149" s="35"/>
      <c r="F149" s="185" t="s">
        <v>237</v>
      </c>
      <c r="G149" s="35"/>
      <c r="H149" s="35"/>
      <c r="I149" s="186"/>
      <c r="J149" s="35"/>
      <c r="K149" s="35"/>
      <c r="L149" s="38"/>
      <c r="M149" s="187"/>
      <c r="N149" s="188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147</v>
      </c>
      <c r="AU149" s="16" t="s">
        <v>85</v>
      </c>
    </row>
    <row r="150" spans="1:65" s="12" customFormat="1" ht="22.9" customHeight="1">
      <c r="B150" s="156"/>
      <c r="C150" s="157"/>
      <c r="D150" s="158" t="s">
        <v>74</v>
      </c>
      <c r="E150" s="170" t="s">
        <v>238</v>
      </c>
      <c r="F150" s="170" t="s">
        <v>239</v>
      </c>
      <c r="G150" s="157"/>
      <c r="H150" s="157"/>
      <c r="I150" s="160"/>
      <c r="J150" s="171">
        <f>BK150</f>
        <v>0</v>
      </c>
      <c r="K150" s="157"/>
      <c r="L150" s="162"/>
      <c r="M150" s="163"/>
      <c r="N150" s="164"/>
      <c r="O150" s="164"/>
      <c r="P150" s="165">
        <f>SUM(P151:P152)</f>
        <v>0</v>
      </c>
      <c r="Q150" s="164"/>
      <c r="R150" s="165">
        <f>SUM(R151:R152)</f>
        <v>0</v>
      </c>
      <c r="S150" s="164"/>
      <c r="T150" s="166">
        <f>SUM(T151:T152)</f>
        <v>0</v>
      </c>
      <c r="AR150" s="167" t="s">
        <v>83</v>
      </c>
      <c r="AT150" s="168" t="s">
        <v>74</v>
      </c>
      <c r="AU150" s="168" t="s">
        <v>83</v>
      </c>
      <c r="AY150" s="167" t="s">
        <v>137</v>
      </c>
      <c r="BK150" s="169">
        <f>SUM(BK151:BK152)</f>
        <v>0</v>
      </c>
    </row>
    <row r="151" spans="1:65" s="2" customFormat="1" ht="55.5" customHeight="1">
      <c r="A151" s="33"/>
      <c r="B151" s="34"/>
      <c r="C151" s="172" t="s">
        <v>240</v>
      </c>
      <c r="D151" s="172" t="s">
        <v>140</v>
      </c>
      <c r="E151" s="173" t="s">
        <v>241</v>
      </c>
      <c r="F151" s="174" t="s">
        <v>242</v>
      </c>
      <c r="G151" s="175" t="s">
        <v>215</v>
      </c>
      <c r="H151" s="176">
        <v>0.32</v>
      </c>
      <c r="I151" s="177"/>
      <c r="J151" s="176">
        <f>ROUND((ROUND(I151,2))*(ROUND(H151,2)),2)</f>
        <v>0</v>
      </c>
      <c r="K151" s="174" t="s">
        <v>144</v>
      </c>
      <c r="L151" s="38"/>
      <c r="M151" s="178" t="s">
        <v>18</v>
      </c>
      <c r="N151" s="179" t="s">
        <v>46</v>
      </c>
      <c r="O151" s="63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2" t="s">
        <v>145</v>
      </c>
      <c r="AT151" s="182" t="s">
        <v>140</v>
      </c>
      <c r="AU151" s="182" t="s">
        <v>85</v>
      </c>
      <c r="AY151" s="16" t="s">
        <v>137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6" t="s">
        <v>83</v>
      </c>
      <c r="BK151" s="183">
        <f>ROUND((ROUND(I151,2))*(ROUND(H151,2)),2)</f>
        <v>0</v>
      </c>
      <c r="BL151" s="16" t="s">
        <v>145</v>
      </c>
      <c r="BM151" s="182" t="s">
        <v>243</v>
      </c>
    </row>
    <row r="152" spans="1:65" s="2" customFormat="1">
      <c r="A152" s="33"/>
      <c r="B152" s="34"/>
      <c r="C152" s="35"/>
      <c r="D152" s="184" t="s">
        <v>147</v>
      </c>
      <c r="E152" s="35"/>
      <c r="F152" s="185" t="s">
        <v>244</v>
      </c>
      <c r="G152" s="35"/>
      <c r="H152" s="35"/>
      <c r="I152" s="186"/>
      <c r="J152" s="35"/>
      <c r="K152" s="35"/>
      <c r="L152" s="38"/>
      <c r="M152" s="187"/>
      <c r="N152" s="188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147</v>
      </c>
      <c r="AU152" s="16" t="s">
        <v>85</v>
      </c>
    </row>
    <row r="153" spans="1:65" s="12" customFormat="1" ht="25.9" customHeight="1">
      <c r="B153" s="156"/>
      <c r="C153" s="157"/>
      <c r="D153" s="158" t="s">
        <v>74</v>
      </c>
      <c r="E153" s="159" t="s">
        <v>245</v>
      </c>
      <c r="F153" s="159" t="s">
        <v>246</v>
      </c>
      <c r="G153" s="157"/>
      <c r="H153" s="157"/>
      <c r="I153" s="160"/>
      <c r="J153" s="161">
        <f>BK153</f>
        <v>0</v>
      </c>
      <c r="K153" s="157"/>
      <c r="L153" s="162"/>
      <c r="M153" s="163"/>
      <c r="N153" s="164"/>
      <c r="O153" s="164"/>
      <c r="P153" s="165">
        <f>P154+P165+P172+P182+P193+P206+P219+P228</f>
        <v>0</v>
      </c>
      <c r="Q153" s="164"/>
      <c r="R153" s="165">
        <f>R154+R165+R172+R182+R193+R206+R219+R228</f>
        <v>0.37793180000000004</v>
      </c>
      <c r="S153" s="164"/>
      <c r="T153" s="166">
        <f>T154+T165+T172+T182+T193+T206+T219+T228</f>
        <v>0.58275999999999994</v>
      </c>
      <c r="AR153" s="167" t="s">
        <v>85</v>
      </c>
      <c r="AT153" s="168" t="s">
        <v>74</v>
      </c>
      <c r="AU153" s="168" t="s">
        <v>75</v>
      </c>
      <c r="AY153" s="167" t="s">
        <v>137</v>
      </c>
      <c r="BK153" s="169">
        <f>BK154+BK165+BK172+BK182+BK193+BK206+BK219+BK228</f>
        <v>0</v>
      </c>
    </row>
    <row r="154" spans="1:65" s="12" customFormat="1" ht="22.9" customHeight="1">
      <c r="B154" s="156"/>
      <c r="C154" s="157"/>
      <c r="D154" s="158" t="s">
        <v>74</v>
      </c>
      <c r="E154" s="170" t="s">
        <v>247</v>
      </c>
      <c r="F154" s="170" t="s">
        <v>248</v>
      </c>
      <c r="G154" s="157"/>
      <c r="H154" s="157"/>
      <c r="I154" s="160"/>
      <c r="J154" s="171">
        <f>BK154</f>
        <v>0</v>
      </c>
      <c r="K154" s="157"/>
      <c r="L154" s="162"/>
      <c r="M154" s="163"/>
      <c r="N154" s="164"/>
      <c r="O154" s="164"/>
      <c r="P154" s="165">
        <f>SUM(P155:P164)</f>
        <v>0</v>
      </c>
      <c r="Q154" s="164"/>
      <c r="R154" s="165">
        <f>SUM(R155:R164)</f>
        <v>3.78E-2</v>
      </c>
      <c r="S154" s="164"/>
      <c r="T154" s="166">
        <f>SUM(T155:T164)</f>
        <v>0.192</v>
      </c>
      <c r="AR154" s="167" t="s">
        <v>85</v>
      </c>
      <c r="AT154" s="168" t="s">
        <v>74</v>
      </c>
      <c r="AU154" s="168" t="s">
        <v>83</v>
      </c>
      <c r="AY154" s="167" t="s">
        <v>137</v>
      </c>
      <c r="BK154" s="169">
        <f>SUM(BK155:BK164)</f>
        <v>0</v>
      </c>
    </row>
    <row r="155" spans="1:65" s="2" customFormat="1" ht="49.15" customHeight="1">
      <c r="A155" s="33"/>
      <c r="B155" s="34"/>
      <c r="C155" s="172" t="s">
        <v>249</v>
      </c>
      <c r="D155" s="172" t="s">
        <v>140</v>
      </c>
      <c r="E155" s="173" t="s">
        <v>250</v>
      </c>
      <c r="F155" s="174" t="s">
        <v>251</v>
      </c>
      <c r="G155" s="175" t="s">
        <v>153</v>
      </c>
      <c r="H155" s="176">
        <v>8</v>
      </c>
      <c r="I155" s="177"/>
      <c r="J155" s="176">
        <f>ROUND((ROUND(I155,2))*(ROUND(H155,2)),2)</f>
        <v>0</v>
      </c>
      <c r="K155" s="174" t="s">
        <v>144</v>
      </c>
      <c r="L155" s="38"/>
      <c r="M155" s="178" t="s">
        <v>18</v>
      </c>
      <c r="N155" s="179" t="s">
        <v>46</v>
      </c>
      <c r="O155" s="63"/>
      <c r="P155" s="180">
        <f>O155*H155</f>
        <v>0</v>
      </c>
      <c r="Q155" s="180">
        <v>0</v>
      </c>
      <c r="R155" s="180">
        <f>Q155*H155</f>
        <v>0</v>
      </c>
      <c r="S155" s="180">
        <v>2.4E-2</v>
      </c>
      <c r="T155" s="181">
        <f>S155*H155</f>
        <v>0.192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2" t="s">
        <v>233</v>
      </c>
      <c r="AT155" s="182" t="s">
        <v>140</v>
      </c>
      <c r="AU155" s="182" t="s">
        <v>85</v>
      </c>
      <c r="AY155" s="16" t="s">
        <v>137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6" t="s">
        <v>83</v>
      </c>
      <c r="BK155" s="183">
        <f>ROUND((ROUND(I155,2))*(ROUND(H155,2)),2)</f>
        <v>0</v>
      </c>
      <c r="BL155" s="16" t="s">
        <v>233</v>
      </c>
      <c r="BM155" s="182" t="s">
        <v>252</v>
      </c>
    </row>
    <row r="156" spans="1:65" s="2" customFormat="1">
      <c r="A156" s="33"/>
      <c r="B156" s="34"/>
      <c r="C156" s="35"/>
      <c r="D156" s="184" t="s">
        <v>147</v>
      </c>
      <c r="E156" s="35"/>
      <c r="F156" s="185" t="s">
        <v>253</v>
      </c>
      <c r="G156" s="35"/>
      <c r="H156" s="35"/>
      <c r="I156" s="186"/>
      <c r="J156" s="35"/>
      <c r="K156" s="35"/>
      <c r="L156" s="38"/>
      <c r="M156" s="187"/>
      <c r="N156" s="188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147</v>
      </c>
      <c r="AU156" s="16" t="s">
        <v>85</v>
      </c>
    </row>
    <row r="157" spans="1:65" s="2" customFormat="1" ht="37.9" customHeight="1">
      <c r="A157" s="33"/>
      <c r="B157" s="34"/>
      <c r="C157" s="172" t="s">
        <v>254</v>
      </c>
      <c r="D157" s="172" t="s">
        <v>140</v>
      </c>
      <c r="E157" s="173" t="s">
        <v>255</v>
      </c>
      <c r="F157" s="174" t="s">
        <v>256</v>
      </c>
      <c r="G157" s="175" t="s">
        <v>153</v>
      </c>
      <c r="H157" s="176">
        <v>8</v>
      </c>
      <c r="I157" s="177"/>
      <c r="J157" s="176">
        <f>ROUND((ROUND(I157,2))*(ROUND(H157,2)),2)</f>
        <v>0</v>
      </c>
      <c r="K157" s="174" t="s">
        <v>144</v>
      </c>
      <c r="L157" s="38"/>
      <c r="M157" s="178" t="s">
        <v>18</v>
      </c>
      <c r="N157" s="179" t="s">
        <v>46</v>
      </c>
      <c r="O157" s="63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2" t="s">
        <v>233</v>
      </c>
      <c r="AT157" s="182" t="s">
        <v>140</v>
      </c>
      <c r="AU157" s="182" t="s">
        <v>85</v>
      </c>
      <c r="AY157" s="16" t="s">
        <v>137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6" t="s">
        <v>83</v>
      </c>
      <c r="BK157" s="183">
        <f>ROUND((ROUND(I157,2))*(ROUND(H157,2)),2)</f>
        <v>0</v>
      </c>
      <c r="BL157" s="16" t="s">
        <v>233</v>
      </c>
      <c r="BM157" s="182" t="s">
        <v>257</v>
      </c>
    </row>
    <row r="158" spans="1:65" s="2" customFormat="1">
      <c r="A158" s="33"/>
      <c r="B158" s="34"/>
      <c r="C158" s="35"/>
      <c r="D158" s="184" t="s">
        <v>147</v>
      </c>
      <c r="E158" s="35"/>
      <c r="F158" s="185" t="s">
        <v>258</v>
      </c>
      <c r="G158" s="35"/>
      <c r="H158" s="35"/>
      <c r="I158" s="186"/>
      <c r="J158" s="35"/>
      <c r="K158" s="35"/>
      <c r="L158" s="38"/>
      <c r="M158" s="187"/>
      <c r="N158" s="188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147</v>
      </c>
      <c r="AU158" s="16" t="s">
        <v>85</v>
      </c>
    </row>
    <row r="159" spans="1:65" s="2" customFormat="1" ht="24.2" customHeight="1">
      <c r="A159" s="33"/>
      <c r="B159" s="34"/>
      <c r="C159" s="212" t="s">
        <v>259</v>
      </c>
      <c r="D159" s="212" t="s">
        <v>260</v>
      </c>
      <c r="E159" s="213" t="s">
        <v>261</v>
      </c>
      <c r="F159" s="214" t="s">
        <v>262</v>
      </c>
      <c r="G159" s="215" t="s">
        <v>153</v>
      </c>
      <c r="H159" s="216">
        <v>8.4</v>
      </c>
      <c r="I159" s="217"/>
      <c r="J159" s="216">
        <f>ROUND((ROUND(I159,2))*(ROUND(H159,2)),2)</f>
        <v>0</v>
      </c>
      <c r="K159" s="214" t="s">
        <v>144</v>
      </c>
      <c r="L159" s="218"/>
      <c r="M159" s="219" t="s">
        <v>18</v>
      </c>
      <c r="N159" s="220" t="s">
        <v>46</v>
      </c>
      <c r="O159" s="63"/>
      <c r="P159" s="180">
        <f>O159*H159</f>
        <v>0</v>
      </c>
      <c r="Q159" s="180">
        <v>4.4999999999999997E-3</v>
      </c>
      <c r="R159" s="180">
        <f>Q159*H159</f>
        <v>3.78E-2</v>
      </c>
      <c r="S159" s="180">
        <v>0</v>
      </c>
      <c r="T159" s="181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2" t="s">
        <v>263</v>
      </c>
      <c r="AT159" s="182" t="s">
        <v>260</v>
      </c>
      <c r="AU159" s="182" t="s">
        <v>85</v>
      </c>
      <c r="AY159" s="16" t="s">
        <v>137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6" t="s">
        <v>83</v>
      </c>
      <c r="BK159" s="183">
        <f>ROUND((ROUND(I159,2))*(ROUND(H159,2)),2)</f>
        <v>0</v>
      </c>
      <c r="BL159" s="16" t="s">
        <v>233</v>
      </c>
      <c r="BM159" s="182" t="s">
        <v>264</v>
      </c>
    </row>
    <row r="160" spans="1:65" s="13" customFormat="1">
      <c r="B160" s="189"/>
      <c r="C160" s="190"/>
      <c r="D160" s="191" t="s">
        <v>156</v>
      </c>
      <c r="E160" s="190"/>
      <c r="F160" s="193" t="s">
        <v>265</v>
      </c>
      <c r="G160" s="190"/>
      <c r="H160" s="194">
        <v>8.4</v>
      </c>
      <c r="I160" s="195"/>
      <c r="J160" s="190"/>
      <c r="K160" s="190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156</v>
      </c>
      <c r="AU160" s="200" t="s">
        <v>85</v>
      </c>
      <c r="AV160" s="13" t="s">
        <v>85</v>
      </c>
      <c r="AW160" s="13" t="s">
        <v>4</v>
      </c>
      <c r="AX160" s="13" t="s">
        <v>83</v>
      </c>
      <c r="AY160" s="200" t="s">
        <v>137</v>
      </c>
    </row>
    <row r="161" spans="1:65" s="2" customFormat="1" ht="49.15" customHeight="1">
      <c r="A161" s="33"/>
      <c r="B161" s="34"/>
      <c r="C161" s="172" t="s">
        <v>7</v>
      </c>
      <c r="D161" s="172" t="s">
        <v>140</v>
      </c>
      <c r="E161" s="173" t="s">
        <v>266</v>
      </c>
      <c r="F161" s="174" t="s">
        <v>267</v>
      </c>
      <c r="G161" s="175" t="s">
        <v>215</v>
      </c>
      <c r="H161" s="176">
        <v>0.04</v>
      </c>
      <c r="I161" s="177"/>
      <c r="J161" s="176">
        <f>ROUND((ROUND(I161,2))*(ROUND(H161,2)),2)</f>
        <v>0</v>
      </c>
      <c r="K161" s="174" t="s">
        <v>144</v>
      </c>
      <c r="L161" s="38"/>
      <c r="M161" s="178" t="s">
        <v>18</v>
      </c>
      <c r="N161" s="179" t="s">
        <v>46</v>
      </c>
      <c r="O161" s="63"/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2" t="s">
        <v>233</v>
      </c>
      <c r="AT161" s="182" t="s">
        <v>140</v>
      </c>
      <c r="AU161" s="182" t="s">
        <v>85</v>
      </c>
      <c r="AY161" s="16" t="s">
        <v>137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6" t="s">
        <v>83</v>
      </c>
      <c r="BK161" s="183">
        <f>ROUND((ROUND(I161,2))*(ROUND(H161,2)),2)</f>
        <v>0</v>
      </c>
      <c r="BL161" s="16" t="s">
        <v>233</v>
      </c>
      <c r="BM161" s="182" t="s">
        <v>268</v>
      </c>
    </row>
    <row r="162" spans="1:65" s="2" customFormat="1">
      <c r="A162" s="33"/>
      <c r="B162" s="34"/>
      <c r="C162" s="35"/>
      <c r="D162" s="184" t="s">
        <v>147</v>
      </c>
      <c r="E162" s="35"/>
      <c r="F162" s="185" t="s">
        <v>269</v>
      </c>
      <c r="G162" s="35"/>
      <c r="H162" s="35"/>
      <c r="I162" s="186"/>
      <c r="J162" s="35"/>
      <c r="K162" s="35"/>
      <c r="L162" s="38"/>
      <c r="M162" s="187"/>
      <c r="N162" s="188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147</v>
      </c>
      <c r="AU162" s="16" t="s">
        <v>85</v>
      </c>
    </row>
    <row r="163" spans="1:65" s="2" customFormat="1" ht="49.15" customHeight="1">
      <c r="A163" s="33"/>
      <c r="B163" s="34"/>
      <c r="C163" s="172" t="s">
        <v>270</v>
      </c>
      <c r="D163" s="172" t="s">
        <v>140</v>
      </c>
      <c r="E163" s="173" t="s">
        <v>271</v>
      </c>
      <c r="F163" s="174" t="s">
        <v>272</v>
      </c>
      <c r="G163" s="175" t="s">
        <v>215</v>
      </c>
      <c r="H163" s="176">
        <v>0.04</v>
      </c>
      <c r="I163" s="177"/>
      <c r="J163" s="176">
        <f>ROUND((ROUND(I163,2))*(ROUND(H163,2)),2)</f>
        <v>0</v>
      </c>
      <c r="K163" s="174" t="s">
        <v>144</v>
      </c>
      <c r="L163" s="38"/>
      <c r="M163" s="178" t="s">
        <v>18</v>
      </c>
      <c r="N163" s="179" t="s">
        <v>46</v>
      </c>
      <c r="O163" s="63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2" t="s">
        <v>233</v>
      </c>
      <c r="AT163" s="182" t="s">
        <v>140</v>
      </c>
      <c r="AU163" s="182" t="s">
        <v>85</v>
      </c>
      <c r="AY163" s="16" t="s">
        <v>137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6" t="s">
        <v>83</v>
      </c>
      <c r="BK163" s="183">
        <f>ROUND((ROUND(I163,2))*(ROUND(H163,2)),2)</f>
        <v>0</v>
      </c>
      <c r="BL163" s="16" t="s">
        <v>233</v>
      </c>
      <c r="BM163" s="182" t="s">
        <v>273</v>
      </c>
    </row>
    <row r="164" spans="1:65" s="2" customFormat="1">
      <c r="A164" s="33"/>
      <c r="B164" s="34"/>
      <c r="C164" s="35"/>
      <c r="D164" s="184" t="s">
        <v>147</v>
      </c>
      <c r="E164" s="35"/>
      <c r="F164" s="185" t="s">
        <v>274</v>
      </c>
      <c r="G164" s="35"/>
      <c r="H164" s="35"/>
      <c r="I164" s="186"/>
      <c r="J164" s="35"/>
      <c r="K164" s="35"/>
      <c r="L164" s="38"/>
      <c r="M164" s="187"/>
      <c r="N164" s="188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147</v>
      </c>
      <c r="AU164" s="16" t="s">
        <v>85</v>
      </c>
    </row>
    <row r="165" spans="1:65" s="12" customFormat="1" ht="22.9" customHeight="1">
      <c r="B165" s="156"/>
      <c r="C165" s="157"/>
      <c r="D165" s="158" t="s">
        <v>74</v>
      </c>
      <c r="E165" s="170" t="s">
        <v>275</v>
      </c>
      <c r="F165" s="170" t="s">
        <v>276</v>
      </c>
      <c r="G165" s="157"/>
      <c r="H165" s="157"/>
      <c r="I165" s="160"/>
      <c r="J165" s="171">
        <f>BK165</f>
        <v>0</v>
      </c>
      <c r="K165" s="157"/>
      <c r="L165" s="162"/>
      <c r="M165" s="163"/>
      <c r="N165" s="164"/>
      <c r="O165" s="164"/>
      <c r="P165" s="165">
        <f>SUM(P166:P171)</f>
        <v>0</v>
      </c>
      <c r="Q165" s="164"/>
      <c r="R165" s="165">
        <f>SUM(R166:R171)</f>
        <v>7.1000000000000004E-3</v>
      </c>
      <c r="S165" s="164"/>
      <c r="T165" s="166">
        <f>SUM(T166:T171)</f>
        <v>0</v>
      </c>
      <c r="AR165" s="167" t="s">
        <v>85</v>
      </c>
      <c r="AT165" s="168" t="s">
        <v>74</v>
      </c>
      <c r="AU165" s="168" t="s">
        <v>83</v>
      </c>
      <c r="AY165" s="167" t="s">
        <v>137</v>
      </c>
      <c r="BK165" s="169">
        <f>SUM(BK166:BK171)</f>
        <v>0</v>
      </c>
    </row>
    <row r="166" spans="1:65" s="2" customFormat="1" ht="33" customHeight="1">
      <c r="A166" s="33"/>
      <c r="B166" s="34"/>
      <c r="C166" s="172" t="s">
        <v>277</v>
      </c>
      <c r="D166" s="172" t="s">
        <v>140</v>
      </c>
      <c r="E166" s="173" t="s">
        <v>278</v>
      </c>
      <c r="F166" s="174" t="s">
        <v>279</v>
      </c>
      <c r="G166" s="175" t="s">
        <v>143</v>
      </c>
      <c r="H166" s="176">
        <v>6</v>
      </c>
      <c r="I166" s="177"/>
      <c r="J166" s="176">
        <f>ROUND((ROUND(I166,2))*(ROUND(H166,2)),2)</f>
        <v>0</v>
      </c>
      <c r="K166" s="174" t="s">
        <v>280</v>
      </c>
      <c r="L166" s="38"/>
      <c r="M166" s="178" t="s">
        <v>18</v>
      </c>
      <c r="N166" s="179" t="s">
        <v>46</v>
      </c>
      <c r="O166" s="63"/>
      <c r="P166" s="180">
        <f>O166*H166</f>
        <v>0</v>
      </c>
      <c r="Q166" s="180">
        <v>4.4999999999999999E-4</v>
      </c>
      <c r="R166" s="180">
        <f>Q166*H166</f>
        <v>2.7000000000000001E-3</v>
      </c>
      <c r="S166" s="180">
        <v>0</v>
      </c>
      <c r="T166" s="181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2" t="s">
        <v>233</v>
      </c>
      <c r="AT166" s="182" t="s">
        <v>140</v>
      </c>
      <c r="AU166" s="182" t="s">
        <v>85</v>
      </c>
      <c r="AY166" s="16" t="s">
        <v>137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6" t="s">
        <v>83</v>
      </c>
      <c r="BK166" s="183">
        <f>ROUND((ROUND(I166,2))*(ROUND(H166,2)),2)</f>
        <v>0</v>
      </c>
      <c r="BL166" s="16" t="s">
        <v>233</v>
      </c>
      <c r="BM166" s="182" t="s">
        <v>281</v>
      </c>
    </row>
    <row r="167" spans="1:65" s="13" customFormat="1">
      <c r="B167" s="189"/>
      <c r="C167" s="190"/>
      <c r="D167" s="191" t="s">
        <v>156</v>
      </c>
      <c r="E167" s="192" t="s">
        <v>18</v>
      </c>
      <c r="F167" s="193" t="s">
        <v>149</v>
      </c>
      <c r="G167" s="190"/>
      <c r="H167" s="194">
        <v>6</v>
      </c>
      <c r="I167" s="195"/>
      <c r="J167" s="190"/>
      <c r="K167" s="190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156</v>
      </c>
      <c r="AU167" s="200" t="s">
        <v>85</v>
      </c>
      <c r="AV167" s="13" t="s">
        <v>85</v>
      </c>
      <c r="AW167" s="13" t="s">
        <v>37</v>
      </c>
      <c r="AX167" s="13" t="s">
        <v>83</v>
      </c>
      <c r="AY167" s="200" t="s">
        <v>137</v>
      </c>
    </row>
    <row r="168" spans="1:65" s="2" customFormat="1" ht="33" customHeight="1">
      <c r="A168" s="33"/>
      <c r="B168" s="34"/>
      <c r="C168" s="172" t="s">
        <v>282</v>
      </c>
      <c r="D168" s="172" t="s">
        <v>140</v>
      </c>
      <c r="E168" s="173" t="s">
        <v>283</v>
      </c>
      <c r="F168" s="174" t="s">
        <v>284</v>
      </c>
      <c r="G168" s="175" t="s">
        <v>143</v>
      </c>
      <c r="H168" s="176">
        <v>8</v>
      </c>
      <c r="I168" s="177"/>
      <c r="J168" s="176">
        <f>ROUND((ROUND(I168,2))*(ROUND(H168,2)),2)</f>
        <v>0</v>
      </c>
      <c r="K168" s="174" t="s">
        <v>280</v>
      </c>
      <c r="L168" s="38"/>
      <c r="M168" s="178" t="s">
        <v>18</v>
      </c>
      <c r="N168" s="179" t="s">
        <v>46</v>
      </c>
      <c r="O168" s="63"/>
      <c r="P168" s="180">
        <f>O168*H168</f>
        <v>0</v>
      </c>
      <c r="Q168" s="180">
        <v>5.5000000000000003E-4</v>
      </c>
      <c r="R168" s="180">
        <f>Q168*H168</f>
        <v>4.4000000000000003E-3</v>
      </c>
      <c r="S168" s="180">
        <v>0</v>
      </c>
      <c r="T168" s="181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2" t="s">
        <v>233</v>
      </c>
      <c r="AT168" s="182" t="s">
        <v>140</v>
      </c>
      <c r="AU168" s="182" t="s">
        <v>85</v>
      </c>
      <c r="AY168" s="16" t="s">
        <v>137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6" t="s">
        <v>83</v>
      </c>
      <c r="BK168" s="183">
        <f>ROUND((ROUND(I168,2))*(ROUND(H168,2)),2)</f>
        <v>0</v>
      </c>
      <c r="BL168" s="16" t="s">
        <v>233</v>
      </c>
      <c r="BM168" s="182" t="s">
        <v>285</v>
      </c>
    </row>
    <row r="169" spans="1:65" s="13" customFormat="1">
      <c r="B169" s="189"/>
      <c r="C169" s="190"/>
      <c r="D169" s="191" t="s">
        <v>156</v>
      </c>
      <c r="E169" s="192" t="s">
        <v>18</v>
      </c>
      <c r="F169" s="193" t="s">
        <v>286</v>
      </c>
      <c r="G169" s="190"/>
      <c r="H169" s="194">
        <v>8</v>
      </c>
      <c r="I169" s="195"/>
      <c r="J169" s="190"/>
      <c r="K169" s="190"/>
      <c r="L169" s="196"/>
      <c r="M169" s="197"/>
      <c r="N169" s="198"/>
      <c r="O169" s="198"/>
      <c r="P169" s="198"/>
      <c r="Q169" s="198"/>
      <c r="R169" s="198"/>
      <c r="S169" s="198"/>
      <c r="T169" s="199"/>
      <c r="AT169" s="200" t="s">
        <v>156</v>
      </c>
      <c r="AU169" s="200" t="s">
        <v>85</v>
      </c>
      <c r="AV169" s="13" t="s">
        <v>85</v>
      </c>
      <c r="AW169" s="13" t="s">
        <v>37</v>
      </c>
      <c r="AX169" s="13" t="s">
        <v>83</v>
      </c>
      <c r="AY169" s="200" t="s">
        <v>137</v>
      </c>
    </row>
    <row r="170" spans="1:65" s="2" customFormat="1" ht="49.15" customHeight="1">
      <c r="A170" s="33"/>
      <c r="B170" s="34"/>
      <c r="C170" s="172" t="s">
        <v>287</v>
      </c>
      <c r="D170" s="172" t="s">
        <v>140</v>
      </c>
      <c r="E170" s="173" t="s">
        <v>288</v>
      </c>
      <c r="F170" s="174" t="s">
        <v>289</v>
      </c>
      <c r="G170" s="175" t="s">
        <v>215</v>
      </c>
      <c r="H170" s="176">
        <v>0.01</v>
      </c>
      <c r="I170" s="177"/>
      <c r="J170" s="176">
        <f>ROUND((ROUND(I170,2))*(ROUND(H170,2)),2)</f>
        <v>0</v>
      </c>
      <c r="K170" s="174" t="s">
        <v>280</v>
      </c>
      <c r="L170" s="38"/>
      <c r="M170" s="178" t="s">
        <v>18</v>
      </c>
      <c r="N170" s="179" t="s">
        <v>46</v>
      </c>
      <c r="O170" s="63"/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2" t="s">
        <v>233</v>
      </c>
      <c r="AT170" s="182" t="s">
        <v>140</v>
      </c>
      <c r="AU170" s="182" t="s">
        <v>85</v>
      </c>
      <c r="AY170" s="16" t="s">
        <v>137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6" t="s">
        <v>83</v>
      </c>
      <c r="BK170" s="183">
        <f>ROUND((ROUND(I170,2))*(ROUND(H170,2)),2)</f>
        <v>0</v>
      </c>
      <c r="BL170" s="16" t="s">
        <v>233</v>
      </c>
      <c r="BM170" s="182" t="s">
        <v>290</v>
      </c>
    </row>
    <row r="171" spans="1:65" s="2" customFormat="1" ht="49.15" customHeight="1">
      <c r="A171" s="33"/>
      <c r="B171" s="34"/>
      <c r="C171" s="172" t="s">
        <v>291</v>
      </c>
      <c r="D171" s="172" t="s">
        <v>140</v>
      </c>
      <c r="E171" s="173" t="s">
        <v>292</v>
      </c>
      <c r="F171" s="174" t="s">
        <v>293</v>
      </c>
      <c r="G171" s="175" t="s">
        <v>215</v>
      </c>
      <c r="H171" s="176">
        <v>0.01</v>
      </c>
      <c r="I171" s="177"/>
      <c r="J171" s="176">
        <f>ROUND((ROUND(I171,2))*(ROUND(H171,2)),2)</f>
        <v>0</v>
      </c>
      <c r="K171" s="174" t="s">
        <v>280</v>
      </c>
      <c r="L171" s="38"/>
      <c r="M171" s="178" t="s">
        <v>18</v>
      </c>
      <c r="N171" s="179" t="s">
        <v>46</v>
      </c>
      <c r="O171" s="63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2" t="s">
        <v>233</v>
      </c>
      <c r="AT171" s="182" t="s">
        <v>140</v>
      </c>
      <c r="AU171" s="182" t="s">
        <v>85</v>
      </c>
      <c r="AY171" s="16" t="s">
        <v>137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6" t="s">
        <v>83</v>
      </c>
      <c r="BK171" s="183">
        <f>ROUND((ROUND(I171,2))*(ROUND(H171,2)),2)</f>
        <v>0</v>
      </c>
      <c r="BL171" s="16" t="s">
        <v>233</v>
      </c>
      <c r="BM171" s="182" t="s">
        <v>294</v>
      </c>
    </row>
    <row r="172" spans="1:65" s="12" customFormat="1" ht="22.9" customHeight="1">
      <c r="B172" s="156"/>
      <c r="C172" s="157"/>
      <c r="D172" s="158" t="s">
        <v>74</v>
      </c>
      <c r="E172" s="170" t="s">
        <v>295</v>
      </c>
      <c r="F172" s="170" t="s">
        <v>296</v>
      </c>
      <c r="G172" s="157"/>
      <c r="H172" s="157"/>
      <c r="I172" s="160"/>
      <c r="J172" s="171">
        <f>BK172</f>
        <v>0</v>
      </c>
      <c r="K172" s="157"/>
      <c r="L172" s="162"/>
      <c r="M172" s="163"/>
      <c r="N172" s="164"/>
      <c r="O172" s="164"/>
      <c r="P172" s="165">
        <f>SUM(P173:P181)</f>
        <v>0</v>
      </c>
      <c r="Q172" s="164"/>
      <c r="R172" s="165">
        <f>SUM(R173:R181)</f>
        <v>4.0319999999999995E-2</v>
      </c>
      <c r="S172" s="164"/>
      <c r="T172" s="166">
        <f>SUM(T173:T181)</f>
        <v>0</v>
      </c>
      <c r="AR172" s="167" t="s">
        <v>85</v>
      </c>
      <c r="AT172" s="168" t="s">
        <v>74</v>
      </c>
      <c r="AU172" s="168" t="s">
        <v>83</v>
      </c>
      <c r="AY172" s="167" t="s">
        <v>137</v>
      </c>
      <c r="BK172" s="169">
        <f>SUM(BK173:BK181)</f>
        <v>0</v>
      </c>
    </row>
    <row r="173" spans="1:65" s="2" customFormat="1" ht="24.2" customHeight="1">
      <c r="A173" s="33"/>
      <c r="B173" s="34"/>
      <c r="C173" s="172" t="s">
        <v>297</v>
      </c>
      <c r="D173" s="172" t="s">
        <v>140</v>
      </c>
      <c r="E173" s="173" t="s">
        <v>298</v>
      </c>
      <c r="F173" s="174" t="s">
        <v>299</v>
      </c>
      <c r="G173" s="175" t="s">
        <v>197</v>
      </c>
      <c r="H173" s="176">
        <v>8</v>
      </c>
      <c r="I173" s="177"/>
      <c r="J173" s="176">
        <f>ROUND((ROUND(I173,2))*(ROUND(H173,2)),2)</f>
        <v>0</v>
      </c>
      <c r="K173" s="174" t="s">
        <v>144</v>
      </c>
      <c r="L173" s="38"/>
      <c r="M173" s="178" t="s">
        <v>18</v>
      </c>
      <c r="N173" s="179" t="s">
        <v>46</v>
      </c>
      <c r="O173" s="63"/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2" t="s">
        <v>233</v>
      </c>
      <c r="AT173" s="182" t="s">
        <v>140</v>
      </c>
      <c r="AU173" s="182" t="s">
        <v>85</v>
      </c>
      <c r="AY173" s="16" t="s">
        <v>137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6" t="s">
        <v>83</v>
      </c>
      <c r="BK173" s="183">
        <f>ROUND((ROUND(I173,2))*(ROUND(H173,2)),2)</f>
        <v>0</v>
      </c>
      <c r="BL173" s="16" t="s">
        <v>233</v>
      </c>
      <c r="BM173" s="182" t="s">
        <v>300</v>
      </c>
    </row>
    <row r="174" spans="1:65" s="2" customFormat="1">
      <c r="A174" s="33"/>
      <c r="B174" s="34"/>
      <c r="C174" s="35"/>
      <c r="D174" s="184" t="s">
        <v>147</v>
      </c>
      <c r="E174" s="35"/>
      <c r="F174" s="185" t="s">
        <v>301</v>
      </c>
      <c r="G174" s="35"/>
      <c r="H174" s="35"/>
      <c r="I174" s="186"/>
      <c r="J174" s="35"/>
      <c r="K174" s="35"/>
      <c r="L174" s="38"/>
      <c r="M174" s="187"/>
      <c r="N174" s="188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147</v>
      </c>
      <c r="AU174" s="16" t="s">
        <v>85</v>
      </c>
    </row>
    <row r="175" spans="1:65" s="2" customFormat="1" ht="29.25">
      <c r="A175" s="33"/>
      <c r="B175" s="34"/>
      <c r="C175" s="35"/>
      <c r="D175" s="191" t="s">
        <v>302</v>
      </c>
      <c r="E175" s="35"/>
      <c r="F175" s="221" t="s">
        <v>303</v>
      </c>
      <c r="G175" s="35"/>
      <c r="H175" s="35"/>
      <c r="I175" s="186"/>
      <c r="J175" s="35"/>
      <c r="K175" s="35"/>
      <c r="L175" s="38"/>
      <c r="M175" s="187"/>
      <c r="N175" s="188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302</v>
      </c>
      <c r="AU175" s="16" t="s">
        <v>85</v>
      </c>
    </row>
    <row r="176" spans="1:65" s="2" customFormat="1" ht="16.5" customHeight="1">
      <c r="A176" s="33"/>
      <c r="B176" s="34"/>
      <c r="C176" s="212" t="s">
        <v>304</v>
      </c>
      <c r="D176" s="212" t="s">
        <v>260</v>
      </c>
      <c r="E176" s="213" t="s">
        <v>305</v>
      </c>
      <c r="F176" s="214" t="s">
        <v>306</v>
      </c>
      <c r="G176" s="215" t="s">
        <v>197</v>
      </c>
      <c r="H176" s="216">
        <v>9.6</v>
      </c>
      <c r="I176" s="217"/>
      <c r="J176" s="216">
        <f>ROUND((ROUND(I176,2))*(ROUND(H176,2)),2)</f>
        <v>0</v>
      </c>
      <c r="K176" s="214" t="s">
        <v>144</v>
      </c>
      <c r="L176" s="218"/>
      <c r="M176" s="219" t="s">
        <v>18</v>
      </c>
      <c r="N176" s="220" t="s">
        <v>46</v>
      </c>
      <c r="O176" s="63"/>
      <c r="P176" s="180">
        <f>O176*H176</f>
        <v>0</v>
      </c>
      <c r="Q176" s="180">
        <v>4.1999999999999997E-3</v>
      </c>
      <c r="R176" s="180">
        <f>Q176*H176</f>
        <v>4.0319999999999995E-2</v>
      </c>
      <c r="S176" s="180">
        <v>0</v>
      </c>
      <c r="T176" s="181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2" t="s">
        <v>263</v>
      </c>
      <c r="AT176" s="182" t="s">
        <v>260</v>
      </c>
      <c r="AU176" s="182" t="s">
        <v>85</v>
      </c>
      <c r="AY176" s="16" t="s">
        <v>137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6" t="s">
        <v>83</v>
      </c>
      <c r="BK176" s="183">
        <f>ROUND((ROUND(I176,2))*(ROUND(H176,2)),2)</f>
        <v>0</v>
      </c>
      <c r="BL176" s="16" t="s">
        <v>233</v>
      </c>
      <c r="BM176" s="182" t="s">
        <v>307</v>
      </c>
    </row>
    <row r="177" spans="1:65" s="13" customFormat="1">
      <c r="B177" s="189"/>
      <c r="C177" s="190"/>
      <c r="D177" s="191" t="s">
        <v>156</v>
      </c>
      <c r="E177" s="190"/>
      <c r="F177" s="193" t="s">
        <v>308</v>
      </c>
      <c r="G177" s="190"/>
      <c r="H177" s="194">
        <v>9.6</v>
      </c>
      <c r="I177" s="195"/>
      <c r="J177" s="190"/>
      <c r="K177" s="190"/>
      <c r="L177" s="196"/>
      <c r="M177" s="197"/>
      <c r="N177" s="198"/>
      <c r="O177" s="198"/>
      <c r="P177" s="198"/>
      <c r="Q177" s="198"/>
      <c r="R177" s="198"/>
      <c r="S177" s="198"/>
      <c r="T177" s="199"/>
      <c r="AT177" s="200" t="s">
        <v>156</v>
      </c>
      <c r="AU177" s="200" t="s">
        <v>85</v>
      </c>
      <c r="AV177" s="13" t="s">
        <v>85</v>
      </c>
      <c r="AW177" s="13" t="s">
        <v>4</v>
      </c>
      <c r="AX177" s="13" t="s">
        <v>83</v>
      </c>
      <c r="AY177" s="200" t="s">
        <v>137</v>
      </c>
    </row>
    <row r="178" spans="1:65" s="2" customFormat="1" ht="49.15" customHeight="1">
      <c r="A178" s="33"/>
      <c r="B178" s="34"/>
      <c r="C178" s="172" t="s">
        <v>309</v>
      </c>
      <c r="D178" s="172" t="s">
        <v>140</v>
      </c>
      <c r="E178" s="173" t="s">
        <v>310</v>
      </c>
      <c r="F178" s="174" t="s">
        <v>311</v>
      </c>
      <c r="G178" s="175" t="s">
        <v>215</v>
      </c>
      <c r="H178" s="176">
        <v>0.04</v>
      </c>
      <c r="I178" s="177"/>
      <c r="J178" s="176">
        <f>ROUND((ROUND(I178,2))*(ROUND(H178,2)),2)</f>
        <v>0</v>
      </c>
      <c r="K178" s="174" t="s">
        <v>144</v>
      </c>
      <c r="L178" s="38"/>
      <c r="M178" s="178" t="s">
        <v>18</v>
      </c>
      <c r="N178" s="179" t="s">
        <v>46</v>
      </c>
      <c r="O178" s="63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2" t="s">
        <v>233</v>
      </c>
      <c r="AT178" s="182" t="s">
        <v>140</v>
      </c>
      <c r="AU178" s="182" t="s">
        <v>85</v>
      </c>
      <c r="AY178" s="16" t="s">
        <v>137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6" t="s">
        <v>83</v>
      </c>
      <c r="BK178" s="183">
        <f>ROUND((ROUND(I178,2))*(ROUND(H178,2)),2)</f>
        <v>0</v>
      </c>
      <c r="BL178" s="16" t="s">
        <v>233</v>
      </c>
      <c r="BM178" s="182" t="s">
        <v>312</v>
      </c>
    </row>
    <row r="179" spans="1:65" s="2" customFormat="1">
      <c r="A179" s="33"/>
      <c r="B179" s="34"/>
      <c r="C179" s="35"/>
      <c r="D179" s="184" t="s">
        <v>147</v>
      </c>
      <c r="E179" s="35"/>
      <c r="F179" s="185" t="s">
        <v>313</v>
      </c>
      <c r="G179" s="35"/>
      <c r="H179" s="35"/>
      <c r="I179" s="186"/>
      <c r="J179" s="35"/>
      <c r="K179" s="35"/>
      <c r="L179" s="38"/>
      <c r="M179" s="187"/>
      <c r="N179" s="188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147</v>
      </c>
      <c r="AU179" s="16" t="s">
        <v>85</v>
      </c>
    </row>
    <row r="180" spans="1:65" s="2" customFormat="1" ht="49.15" customHeight="1">
      <c r="A180" s="33"/>
      <c r="B180" s="34"/>
      <c r="C180" s="172" t="s">
        <v>314</v>
      </c>
      <c r="D180" s="172" t="s">
        <v>140</v>
      </c>
      <c r="E180" s="173" t="s">
        <v>315</v>
      </c>
      <c r="F180" s="174" t="s">
        <v>316</v>
      </c>
      <c r="G180" s="175" t="s">
        <v>215</v>
      </c>
      <c r="H180" s="176">
        <v>0.04</v>
      </c>
      <c r="I180" s="177"/>
      <c r="J180" s="176">
        <f>ROUND((ROUND(I180,2))*(ROUND(H180,2)),2)</f>
        <v>0</v>
      </c>
      <c r="K180" s="174" t="s">
        <v>144</v>
      </c>
      <c r="L180" s="38"/>
      <c r="M180" s="178" t="s">
        <v>18</v>
      </c>
      <c r="N180" s="179" t="s">
        <v>46</v>
      </c>
      <c r="O180" s="63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2" t="s">
        <v>233</v>
      </c>
      <c r="AT180" s="182" t="s">
        <v>140</v>
      </c>
      <c r="AU180" s="182" t="s">
        <v>85</v>
      </c>
      <c r="AY180" s="16" t="s">
        <v>137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6" t="s">
        <v>83</v>
      </c>
      <c r="BK180" s="183">
        <f>ROUND((ROUND(I180,2))*(ROUND(H180,2)),2)</f>
        <v>0</v>
      </c>
      <c r="BL180" s="16" t="s">
        <v>233</v>
      </c>
      <c r="BM180" s="182" t="s">
        <v>317</v>
      </c>
    </row>
    <row r="181" spans="1:65" s="2" customFormat="1">
      <c r="A181" s="33"/>
      <c r="B181" s="34"/>
      <c r="C181" s="35"/>
      <c r="D181" s="184" t="s">
        <v>147</v>
      </c>
      <c r="E181" s="35"/>
      <c r="F181" s="185" t="s">
        <v>318</v>
      </c>
      <c r="G181" s="35"/>
      <c r="H181" s="35"/>
      <c r="I181" s="186"/>
      <c r="J181" s="35"/>
      <c r="K181" s="35"/>
      <c r="L181" s="38"/>
      <c r="M181" s="187"/>
      <c r="N181" s="188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147</v>
      </c>
      <c r="AU181" s="16" t="s">
        <v>85</v>
      </c>
    </row>
    <row r="182" spans="1:65" s="12" customFormat="1" ht="22.9" customHeight="1">
      <c r="B182" s="156"/>
      <c r="C182" s="157"/>
      <c r="D182" s="158" t="s">
        <v>74</v>
      </c>
      <c r="E182" s="170" t="s">
        <v>319</v>
      </c>
      <c r="F182" s="170" t="s">
        <v>320</v>
      </c>
      <c r="G182" s="157"/>
      <c r="H182" s="157"/>
      <c r="I182" s="160"/>
      <c r="J182" s="171">
        <f>BK182</f>
        <v>0</v>
      </c>
      <c r="K182" s="157"/>
      <c r="L182" s="162"/>
      <c r="M182" s="163"/>
      <c r="N182" s="164"/>
      <c r="O182" s="164"/>
      <c r="P182" s="165">
        <f>SUM(P183:P192)</f>
        <v>0</v>
      </c>
      <c r="Q182" s="164"/>
      <c r="R182" s="165">
        <f>SUM(R183:R192)</f>
        <v>0.15400000000000003</v>
      </c>
      <c r="S182" s="164"/>
      <c r="T182" s="166">
        <f>SUM(T183:T192)</f>
        <v>0.13600000000000001</v>
      </c>
      <c r="AR182" s="167" t="s">
        <v>85</v>
      </c>
      <c r="AT182" s="168" t="s">
        <v>74</v>
      </c>
      <c r="AU182" s="168" t="s">
        <v>83</v>
      </c>
      <c r="AY182" s="167" t="s">
        <v>137</v>
      </c>
      <c r="BK182" s="169">
        <f>SUM(BK183:BK192)</f>
        <v>0</v>
      </c>
    </row>
    <row r="183" spans="1:65" s="2" customFormat="1" ht="37.9" customHeight="1">
      <c r="A183" s="33"/>
      <c r="B183" s="34"/>
      <c r="C183" s="172" t="s">
        <v>321</v>
      </c>
      <c r="D183" s="172" t="s">
        <v>140</v>
      </c>
      <c r="E183" s="173" t="s">
        <v>322</v>
      </c>
      <c r="F183" s="174" t="s">
        <v>323</v>
      </c>
      <c r="G183" s="175" t="s">
        <v>153</v>
      </c>
      <c r="H183" s="176">
        <v>8</v>
      </c>
      <c r="I183" s="177"/>
      <c r="J183" s="176">
        <f>ROUND((ROUND(I183,2))*(ROUND(H183,2)),2)</f>
        <v>0</v>
      </c>
      <c r="K183" s="174" t="s">
        <v>144</v>
      </c>
      <c r="L183" s="38"/>
      <c r="M183" s="178" t="s">
        <v>18</v>
      </c>
      <c r="N183" s="179" t="s">
        <v>46</v>
      </c>
      <c r="O183" s="63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2" t="s">
        <v>233</v>
      </c>
      <c r="AT183" s="182" t="s">
        <v>140</v>
      </c>
      <c r="AU183" s="182" t="s">
        <v>85</v>
      </c>
      <c r="AY183" s="16" t="s">
        <v>137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6" t="s">
        <v>83</v>
      </c>
      <c r="BK183" s="183">
        <f>ROUND((ROUND(I183,2))*(ROUND(H183,2)),2)</f>
        <v>0</v>
      </c>
      <c r="BL183" s="16" t="s">
        <v>233</v>
      </c>
      <c r="BM183" s="182" t="s">
        <v>324</v>
      </c>
    </row>
    <row r="184" spans="1:65" s="2" customFormat="1">
      <c r="A184" s="33"/>
      <c r="B184" s="34"/>
      <c r="C184" s="35"/>
      <c r="D184" s="184" t="s">
        <v>147</v>
      </c>
      <c r="E184" s="35"/>
      <c r="F184" s="185" t="s">
        <v>325</v>
      </c>
      <c r="G184" s="35"/>
      <c r="H184" s="35"/>
      <c r="I184" s="186"/>
      <c r="J184" s="35"/>
      <c r="K184" s="35"/>
      <c r="L184" s="38"/>
      <c r="M184" s="187"/>
      <c r="N184" s="188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147</v>
      </c>
      <c r="AU184" s="16" t="s">
        <v>85</v>
      </c>
    </row>
    <row r="185" spans="1:65" s="2" customFormat="1" ht="16.5" customHeight="1">
      <c r="A185" s="33"/>
      <c r="B185" s="34"/>
      <c r="C185" s="212" t="s">
        <v>263</v>
      </c>
      <c r="D185" s="212" t="s">
        <v>260</v>
      </c>
      <c r="E185" s="213" t="s">
        <v>326</v>
      </c>
      <c r="F185" s="214" t="s">
        <v>327</v>
      </c>
      <c r="G185" s="215" t="s">
        <v>328</v>
      </c>
      <c r="H185" s="216">
        <v>0.28000000000000003</v>
      </c>
      <c r="I185" s="217"/>
      <c r="J185" s="216">
        <f>ROUND((ROUND(I185,2))*(ROUND(H185,2)),2)</f>
        <v>0</v>
      </c>
      <c r="K185" s="214" t="s">
        <v>144</v>
      </c>
      <c r="L185" s="218"/>
      <c r="M185" s="219" t="s">
        <v>18</v>
      </c>
      <c r="N185" s="220" t="s">
        <v>46</v>
      </c>
      <c r="O185" s="63"/>
      <c r="P185" s="180">
        <f>O185*H185</f>
        <v>0</v>
      </c>
      <c r="Q185" s="180">
        <v>0.55000000000000004</v>
      </c>
      <c r="R185" s="180">
        <f>Q185*H185</f>
        <v>0.15400000000000003</v>
      </c>
      <c r="S185" s="180">
        <v>0</v>
      </c>
      <c r="T185" s="181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2" t="s">
        <v>263</v>
      </c>
      <c r="AT185" s="182" t="s">
        <v>260</v>
      </c>
      <c r="AU185" s="182" t="s">
        <v>85</v>
      </c>
      <c r="AY185" s="16" t="s">
        <v>137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6" t="s">
        <v>83</v>
      </c>
      <c r="BK185" s="183">
        <f>ROUND((ROUND(I185,2))*(ROUND(H185,2)),2)</f>
        <v>0</v>
      </c>
      <c r="BL185" s="16" t="s">
        <v>233</v>
      </c>
      <c r="BM185" s="182" t="s">
        <v>329</v>
      </c>
    </row>
    <row r="186" spans="1:65" s="13" customFormat="1">
      <c r="B186" s="189"/>
      <c r="C186" s="190"/>
      <c r="D186" s="191" t="s">
        <v>156</v>
      </c>
      <c r="E186" s="190"/>
      <c r="F186" s="193" t="s">
        <v>330</v>
      </c>
      <c r="G186" s="190"/>
      <c r="H186" s="194">
        <v>0.28000000000000003</v>
      </c>
      <c r="I186" s="195"/>
      <c r="J186" s="190"/>
      <c r="K186" s="190"/>
      <c r="L186" s="196"/>
      <c r="M186" s="197"/>
      <c r="N186" s="198"/>
      <c r="O186" s="198"/>
      <c r="P186" s="198"/>
      <c r="Q186" s="198"/>
      <c r="R186" s="198"/>
      <c r="S186" s="198"/>
      <c r="T186" s="199"/>
      <c r="AT186" s="200" t="s">
        <v>156</v>
      </c>
      <c r="AU186" s="200" t="s">
        <v>85</v>
      </c>
      <c r="AV186" s="13" t="s">
        <v>85</v>
      </c>
      <c r="AW186" s="13" t="s">
        <v>4</v>
      </c>
      <c r="AX186" s="13" t="s">
        <v>83</v>
      </c>
      <c r="AY186" s="200" t="s">
        <v>137</v>
      </c>
    </row>
    <row r="187" spans="1:65" s="2" customFormat="1" ht="44.25" customHeight="1">
      <c r="A187" s="33"/>
      <c r="B187" s="34"/>
      <c r="C187" s="172" t="s">
        <v>331</v>
      </c>
      <c r="D187" s="172" t="s">
        <v>140</v>
      </c>
      <c r="E187" s="173" t="s">
        <v>332</v>
      </c>
      <c r="F187" s="174" t="s">
        <v>333</v>
      </c>
      <c r="G187" s="175" t="s">
        <v>153</v>
      </c>
      <c r="H187" s="176">
        <v>8</v>
      </c>
      <c r="I187" s="177"/>
      <c r="J187" s="176">
        <f>ROUND((ROUND(I187,2))*(ROUND(H187,2)),2)</f>
        <v>0</v>
      </c>
      <c r="K187" s="174" t="s">
        <v>144</v>
      </c>
      <c r="L187" s="38"/>
      <c r="M187" s="178" t="s">
        <v>18</v>
      </c>
      <c r="N187" s="179" t="s">
        <v>46</v>
      </c>
      <c r="O187" s="63"/>
      <c r="P187" s="180">
        <f>O187*H187</f>
        <v>0</v>
      </c>
      <c r="Q187" s="180">
        <v>0</v>
      </c>
      <c r="R187" s="180">
        <f>Q187*H187</f>
        <v>0</v>
      </c>
      <c r="S187" s="180">
        <v>1.7000000000000001E-2</v>
      </c>
      <c r="T187" s="181">
        <f>S187*H187</f>
        <v>0.13600000000000001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2" t="s">
        <v>233</v>
      </c>
      <c r="AT187" s="182" t="s">
        <v>140</v>
      </c>
      <c r="AU187" s="182" t="s">
        <v>85</v>
      </c>
      <c r="AY187" s="16" t="s">
        <v>137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6" t="s">
        <v>83</v>
      </c>
      <c r="BK187" s="183">
        <f>ROUND((ROUND(I187,2))*(ROUND(H187,2)),2)</f>
        <v>0</v>
      </c>
      <c r="BL187" s="16" t="s">
        <v>233</v>
      </c>
      <c r="BM187" s="182" t="s">
        <v>334</v>
      </c>
    </row>
    <row r="188" spans="1:65" s="2" customFormat="1">
      <c r="A188" s="33"/>
      <c r="B188" s="34"/>
      <c r="C188" s="35"/>
      <c r="D188" s="184" t="s">
        <v>147</v>
      </c>
      <c r="E188" s="35"/>
      <c r="F188" s="185" t="s">
        <v>335</v>
      </c>
      <c r="G188" s="35"/>
      <c r="H188" s="35"/>
      <c r="I188" s="186"/>
      <c r="J188" s="35"/>
      <c r="K188" s="35"/>
      <c r="L188" s="38"/>
      <c r="M188" s="187"/>
      <c r="N188" s="188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147</v>
      </c>
      <c r="AU188" s="16" t="s">
        <v>85</v>
      </c>
    </row>
    <row r="189" spans="1:65" s="2" customFormat="1" ht="49.15" customHeight="1">
      <c r="A189" s="33"/>
      <c r="B189" s="34"/>
      <c r="C189" s="172" t="s">
        <v>336</v>
      </c>
      <c r="D189" s="172" t="s">
        <v>140</v>
      </c>
      <c r="E189" s="173" t="s">
        <v>337</v>
      </c>
      <c r="F189" s="174" t="s">
        <v>338</v>
      </c>
      <c r="G189" s="175" t="s">
        <v>215</v>
      </c>
      <c r="H189" s="176">
        <v>0.15</v>
      </c>
      <c r="I189" s="177"/>
      <c r="J189" s="176">
        <f>ROUND((ROUND(I189,2))*(ROUND(H189,2)),2)</f>
        <v>0</v>
      </c>
      <c r="K189" s="174" t="s">
        <v>144</v>
      </c>
      <c r="L189" s="38"/>
      <c r="M189" s="178" t="s">
        <v>18</v>
      </c>
      <c r="N189" s="179" t="s">
        <v>46</v>
      </c>
      <c r="O189" s="63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2" t="s">
        <v>233</v>
      </c>
      <c r="AT189" s="182" t="s">
        <v>140</v>
      </c>
      <c r="AU189" s="182" t="s">
        <v>85</v>
      </c>
      <c r="AY189" s="16" t="s">
        <v>137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6" t="s">
        <v>83</v>
      </c>
      <c r="BK189" s="183">
        <f>ROUND((ROUND(I189,2))*(ROUND(H189,2)),2)</f>
        <v>0</v>
      </c>
      <c r="BL189" s="16" t="s">
        <v>233</v>
      </c>
      <c r="BM189" s="182" t="s">
        <v>339</v>
      </c>
    </row>
    <row r="190" spans="1:65" s="2" customFormat="1">
      <c r="A190" s="33"/>
      <c r="B190" s="34"/>
      <c r="C190" s="35"/>
      <c r="D190" s="184" t="s">
        <v>147</v>
      </c>
      <c r="E190" s="35"/>
      <c r="F190" s="185" t="s">
        <v>340</v>
      </c>
      <c r="G190" s="35"/>
      <c r="H190" s="35"/>
      <c r="I190" s="186"/>
      <c r="J190" s="35"/>
      <c r="K190" s="35"/>
      <c r="L190" s="38"/>
      <c r="M190" s="187"/>
      <c r="N190" s="188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147</v>
      </c>
      <c r="AU190" s="16" t="s">
        <v>85</v>
      </c>
    </row>
    <row r="191" spans="1:65" s="2" customFormat="1" ht="49.15" customHeight="1">
      <c r="A191" s="33"/>
      <c r="B191" s="34"/>
      <c r="C191" s="172" t="s">
        <v>341</v>
      </c>
      <c r="D191" s="172" t="s">
        <v>140</v>
      </c>
      <c r="E191" s="173" t="s">
        <v>342</v>
      </c>
      <c r="F191" s="174" t="s">
        <v>343</v>
      </c>
      <c r="G191" s="175" t="s">
        <v>215</v>
      </c>
      <c r="H191" s="176">
        <v>0.15</v>
      </c>
      <c r="I191" s="177"/>
      <c r="J191" s="176">
        <f>ROUND((ROUND(I191,2))*(ROUND(H191,2)),2)</f>
        <v>0</v>
      </c>
      <c r="K191" s="174" t="s">
        <v>144</v>
      </c>
      <c r="L191" s="38"/>
      <c r="M191" s="178" t="s">
        <v>18</v>
      </c>
      <c r="N191" s="179" t="s">
        <v>46</v>
      </c>
      <c r="O191" s="63"/>
      <c r="P191" s="180">
        <f>O191*H191</f>
        <v>0</v>
      </c>
      <c r="Q191" s="180">
        <v>0</v>
      </c>
      <c r="R191" s="180">
        <f>Q191*H191</f>
        <v>0</v>
      </c>
      <c r="S191" s="180">
        <v>0</v>
      </c>
      <c r="T191" s="181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2" t="s">
        <v>233</v>
      </c>
      <c r="AT191" s="182" t="s">
        <v>140</v>
      </c>
      <c r="AU191" s="182" t="s">
        <v>85</v>
      </c>
      <c r="AY191" s="16" t="s">
        <v>137</v>
      </c>
      <c r="BE191" s="183">
        <f>IF(N191="základní",J191,0)</f>
        <v>0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6" t="s">
        <v>83</v>
      </c>
      <c r="BK191" s="183">
        <f>ROUND((ROUND(I191,2))*(ROUND(H191,2)),2)</f>
        <v>0</v>
      </c>
      <c r="BL191" s="16" t="s">
        <v>233</v>
      </c>
      <c r="BM191" s="182" t="s">
        <v>344</v>
      </c>
    </row>
    <row r="192" spans="1:65" s="2" customFormat="1">
      <c r="A192" s="33"/>
      <c r="B192" s="34"/>
      <c r="C192" s="35"/>
      <c r="D192" s="184" t="s">
        <v>147</v>
      </c>
      <c r="E192" s="35"/>
      <c r="F192" s="185" t="s">
        <v>345</v>
      </c>
      <c r="G192" s="35"/>
      <c r="H192" s="35"/>
      <c r="I192" s="186"/>
      <c r="J192" s="35"/>
      <c r="K192" s="35"/>
      <c r="L192" s="38"/>
      <c r="M192" s="187"/>
      <c r="N192" s="188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147</v>
      </c>
      <c r="AU192" s="16" t="s">
        <v>85</v>
      </c>
    </row>
    <row r="193" spans="1:65" s="12" customFormat="1" ht="22.9" customHeight="1">
      <c r="B193" s="156"/>
      <c r="C193" s="157"/>
      <c r="D193" s="158" t="s">
        <v>74</v>
      </c>
      <c r="E193" s="170" t="s">
        <v>346</v>
      </c>
      <c r="F193" s="170" t="s">
        <v>347</v>
      </c>
      <c r="G193" s="157"/>
      <c r="H193" s="157"/>
      <c r="I193" s="160"/>
      <c r="J193" s="171">
        <f>BK193</f>
        <v>0</v>
      </c>
      <c r="K193" s="157"/>
      <c r="L193" s="162"/>
      <c r="M193" s="163"/>
      <c r="N193" s="164"/>
      <c r="O193" s="164"/>
      <c r="P193" s="165">
        <f>SUM(P194:P205)</f>
        <v>0</v>
      </c>
      <c r="Q193" s="164"/>
      <c r="R193" s="165">
        <f>SUM(R194:R205)</f>
        <v>9.255999999999999E-2</v>
      </c>
      <c r="S193" s="164"/>
      <c r="T193" s="166">
        <f>SUM(T194:T205)</f>
        <v>4.752E-2</v>
      </c>
      <c r="AR193" s="167" t="s">
        <v>85</v>
      </c>
      <c r="AT193" s="168" t="s">
        <v>74</v>
      </c>
      <c r="AU193" s="168" t="s">
        <v>83</v>
      </c>
      <c r="AY193" s="167" t="s">
        <v>137</v>
      </c>
      <c r="BK193" s="169">
        <f>SUM(BK194:BK205)</f>
        <v>0</v>
      </c>
    </row>
    <row r="194" spans="1:65" s="2" customFormat="1" ht="24.2" customHeight="1">
      <c r="A194" s="33"/>
      <c r="B194" s="34"/>
      <c r="C194" s="172" t="s">
        <v>348</v>
      </c>
      <c r="D194" s="172" t="s">
        <v>140</v>
      </c>
      <c r="E194" s="173" t="s">
        <v>349</v>
      </c>
      <c r="F194" s="174" t="s">
        <v>350</v>
      </c>
      <c r="G194" s="175" t="s">
        <v>153</v>
      </c>
      <c r="H194" s="176">
        <v>8</v>
      </c>
      <c r="I194" s="177"/>
      <c r="J194" s="176">
        <f>ROUND((ROUND(I194,2))*(ROUND(H194,2)),2)</f>
        <v>0</v>
      </c>
      <c r="K194" s="174" t="s">
        <v>144</v>
      </c>
      <c r="L194" s="38"/>
      <c r="M194" s="178" t="s">
        <v>18</v>
      </c>
      <c r="N194" s="179" t="s">
        <v>46</v>
      </c>
      <c r="O194" s="63"/>
      <c r="P194" s="180">
        <f>O194*H194</f>
        <v>0</v>
      </c>
      <c r="Q194" s="180">
        <v>0</v>
      </c>
      <c r="R194" s="180">
        <f>Q194*H194</f>
        <v>0</v>
      </c>
      <c r="S194" s="180">
        <v>5.94E-3</v>
      </c>
      <c r="T194" s="181">
        <f>S194*H194</f>
        <v>4.752E-2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2" t="s">
        <v>233</v>
      </c>
      <c r="AT194" s="182" t="s">
        <v>140</v>
      </c>
      <c r="AU194" s="182" t="s">
        <v>85</v>
      </c>
      <c r="AY194" s="16" t="s">
        <v>137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6" t="s">
        <v>83</v>
      </c>
      <c r="BK194" s="183">
        <f>ROUND((ROUND(I194,2))*(ROUND(H194,2)),2)</f>
        <v>0</v>
      </c>
      <c r="BL194" s="16" t="s">
        <v>233</v>
      </c>
      <c r="BM194" s="182" t="s">
        <v>351</v>
      </c>
    </row>
    <row r="195" spans="1:65" s="2" customFormat="1">
      <c r="A195" s="33"/>
      <c r="B195" s="34"/>
      <c r="C195" s="35"/>
      <c r="D195" s="184" t="s">
        <v>147</v>
      </c>
      <c r="E195" s="35"/>
      <c r="F195" s="185" t="s">
        <v>352</v>
      </c>
      <c r="G195" s="35"/>
      <c r="H195" s="35"/>
      <c r="I195" s="186"/>
      <c r="J195" s="35"/>
      <c r="K195" s="35"/>
      <c r="L195" s="38"/>
      <c r="M195" s="187"/>
      <c r="N195" s="188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147</v>
      </c>
      <c r="AU195" s="16" t="s">
        <v>85</v>
      </c>
    </row>
    <row r="196" spans="1:65" s="2" customFormat="1" ht="44.25" customHeight="1">
      <c r="A196" s="33"/>
      <c r="B196" s="34"/>
      <c r="C196" s="172" t="s">
        <v>353</v>
      </c>
      <c r="D196" s="172" t="s">
        <v>140</v>
      </c>
      <c r="E196" s="173" t="s">
        <v>354</v>
      </c>
      <c r="F196" s="174" t="s">
        <v>355</v>
      </c>
      <c r="G196" s="175" t="s">
        <v>153</v>
      </c>
      <c r="H196" s="176">
        <v>8</v>
      </c>
      <c r="I196" s="177"/>
      <c r="J196" s="176">
        <f>ROUND((ROUND(I196,2))*(ROUND(H196,2)),2)</f>
        <v>0</v>
      </c>
      <c r="K196" s="174" t="s">
        <v>144</v>
      </c>
      <c r="L196" s="38"/>
      <c r="M196" s="178" t="s">
        <v>18</v>
      </c>
      <c r="N196" s="179" t="s">
        <v>46</v>
      </c>
      <c r="O196" s="63"/>
      <c r="P196" s="180">
        <f>O196*H196</f>
        <v>0</v>
      </c>
      <c r="Q196" s="180">
        <v>6.7200000000000003E-3</v>
      </c>
      <c r="R196" s="180">
        <f>Q196*H196</f>
        <v>5.3760000000000002E-2</v>
      </c>
      <c r="S196" s="180">
        <v>0</v>
      </c>
      <c r="T196" s="181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2" t="s">
        <v>233</v>
      </c>
      <c r="AT196" s="182" t="s">
        <v>140</v>
      </c>
      <c r="AU196" s="182" t="s">
        <v>85</v>
      </c>
      <c r="AY196" s="16" t="s">
        <v>137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6" t="s">
        <v>83</v>
      </c>
      <c r="BK196" s="183">
        <f>ROUND((ROUND(I196,2))*(ROUND(H196,2)),2)</f>
        <v>0</v>
      </c>
      <c r="BL196" s="16" t="s">
        <v>233</v>
      </c>
      <c r="BM196" s="182" t="s">
        <v>356</v>
      </c>
    </row>
    <row r="197" spans="1:65" s="2" customFormat="1">
      <c r="A197" s="33"/>
      <c r="B197" s="34"/>
      <c r="C197" s="35"/>
      <c r="D197" s="184" t="s">
        <v>147</v>
      </c>
      <c r="E197" s="35"/>
      <c r="F197" s="185" t="s">
        <v>357</v>
      </c>
      <c r="G197" s="35"/>
      <c r="H197" s="35"/>
      <c r="I197" s="186"/>
      <c r="J197" s="35"/>
      <c r="K197" s="35"/>
      <c r="L197" s="38"/>
      <c r="M197" s="187"/>
      <c r="N197" s="188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147</v>
      </c>
      <c r="AU197" s="16" t="s">
        <v>85</v>
      </c>
    </row>
    <row r="198" spans="1:65" s="2" customFormat="1" ht="49.15" customHeight="1">
      <c r="A198" s="33"/>
      <c r="B198" s="34"/>
      <c r="C198" s="172" t="s">
        <v>358</v>
      </c>
      <c r="D198" s="172" t="s">
        <v>140</v>
      </c>
      <c r="E198" s="173" t="s">
        <v>359</v>
      </c>
      <c r="F198" s="174" t="s">
        <v>360</v>
      </c>
      <c r="G198" s="175" t="s">
        <v>143</v>
      </c>
      <c r="H198" s="176">
        <v>6</v>
      </c>
      <c r="I198" s="177"/>
      <c r="J198" s="176">
        <f>ROUND((ROUND(I198,2))*(ROUND(H198,2)),2)</f>
        <v>0</v>
      </c>
      <c r="K198" s="174" t="s">
        <v>144</v>
      </c>
      <c r="L198" s="38"/>
      <c r="M198" s="178" t="s">
        <v>18</v>
      </c>
      <c r="N198" s="179" t="s">
        <v>46</v>
      </c>
      <c r="O198" s="63"/>
      <c r="P198" s="180">
        <f>O198*H198</f>
        <v>0</v>
      </c>
      <c r="Q198" s="180">
        <v>2.7599999999999999E-3</v>
      </c>
      <c r="R198" s="180">
        <f>Q198*H198</f>
        <v>1.6559999999999998E-2</v>
      </c>
      <c r="S198" s="180">
        <v>0</v>
      </c>
      <c r="T198" s="181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2" t="s">
        <v>233</v>
      </c>
      <c r="AT198" s="182" t="s">
        <v>140</v>
      </c>
      <c r="AU198" s="182" t="s">
        <v>85</v>
      </c>
      <c r="AY198" s="16" t="s">
        <v>137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6" t="s">
        <v>83</v>
      </c>
      <c r="BK198" s="183">
        <f>ROUND((ROUND(I198,2))*(ROUND(H198,2)),2)</f>
        <v>0</v>
      </c>
      <c r="BL198" s="16" t="s">
        <v>233</v>
      </c>
      <c r="BM198" s="182" t="s">
        <v>361</v>
      </c>
    </row>
    <row r="199" spans="1:65" s="2" customFormat="1">
      <c r="A199" s="33"/>
      <c r="B199" s="34"/>
      <c r="C199" s="35"/>
      <c r="D199" s="184" t="s">
        <v>147</v>
      </c>
      <c r="E199" s="35"/>
      <c r="F199" s="185" t="s">
        <v>362</v>
      </c>
      <c r="G199" s="35"/>
      <c r="H199" s="35"/>
      <c r="I199" s="186"/>
      <c r="J199" s="35"/>
      <c r="K199" s="35"/>
      <c r="L199" s="38"/>
      <c r="M199" s="187"/>
      <c r="N199" s="188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147</v>
      </c>
      <c r="AU199" s="16" t="s">
        <v>85</v>
      </c>
    </row>
    <row r="200" spans="1:65" s="2" customFormat="1" ht="49.15" customHeight="1">
      <c r="A200" s="33"/>
      <c r="B200" s="34"/>
      <c r="C200" s="172" t="s">
        <v>363</v>
      </c>
      <c r="D200" s="172" t="s">
        <v>140</v>
      </c>
      <c r="E200" s="173" t="s">
        <v>364</v>
      </c>
      <c r="F200" s="174" t="s">
        <v>365</v>
      </c>
      <c r="G200" s="175" t="s">
        <v>143</v>
      </c>
      <c r="H200" s="176">
        <v>8</v>
      </c>
      <c r="I200" s="177"/>
      <c r="J200" s="176">
        <f>ROUND((ROUND(I200,2))*(ROUND(H200,2)),2)</f>
        <v>0</v>
      </c>
      <c r="K200" s="174" t="s">
        <v>144</v>
      </c>
      <c r="L200" s="38"/>
      <c r="M200" s="178" t="s">
        <v>18</v>
      </c>
      <c r="N200" s="179" t="s">
        <v>46</v>
      </c>
      <c r="O200" s="63"/>
      <c r="P200" s="180">
        <f>O200*H200</f>
        <v>0</v>
      </c>
      <c r="Q200" s="180">
        <v>2.7799999999999999E-3</v>
      </c>
      <c r="R200" s="180">
        <f>Q200*H200</f>
        <v>2.2239999999999999E-2</v>
      </c>
      <c r="S200" s="180">
        <v>0</v>
      </c>
      <c r="T200" s="181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2" t="s">
        <v>233</v>
      </c>
      <c r="AT200" s="182" t="s">
        <v>140</v>
      </c>
      <c r="AU200" s="182" t="s">
        <v>85</v>
      </c>
      <c r="AY200" s="16" t="s">
        <v>137</v>
      </c>
      <c r="BE200" s="183">
        <f>IF(N200="základní",J200,0)</f>
        <v>0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6" t="s">
        <v>83</v>
      </c>
      <c r="BK200" s="183">
        <f>ROUND((ROUND(I200,2))*(ROUND(H200,2)),2)</f>
        <v>0</v>
      </c>
      <c r="BL200" s="16" t="s">
        <v>233</v>
      </c>
      <c r="BM200" s="182" t="s">
        <v>366</v>
      </c>
    </row>
    <row r="201" spans="1:65" s="2" customFormat="1">
      <c r="A201" s="33"/>
      <c r="B201" s="34"/>
      <c r="C201" s="35"/>
      <c r="D201" s="184" t="s">
        <v>147</v>
      </c>
      <c r="E201" s="35"/>
      <c r="F201" s="185" t="s">
        <v>367</v>
      </c>
      <c r="G201" s="35"/>
      <c r="H201" s="35"/>
      <c r="I201" s="186"/>
      <c r="J201" s="35"/>
      <c r="K201" s="35"/>
      <c r="L201" s="38"/>
      <c r="M201" s="187"/>
      <c r="N201" s="188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147</v>
      </c>
      <c r="AU201" s="16" t="s">
        <v>85</v>
      </c>
    </row>
    <row r="202" spans="1:65" s="2" customFormat="1" ht="49.15" customHeight="1">
      <c r="A202" s="33"/>
      <c r="B202" s="34"/>
      <c r="C202" s="172" t="s">
        <v>368</v>
      </c>
      <c r="D202" s="172" t="s">
        <v>140</v>
      </c>
      <c r="E202" s="173" t="s">
        <v>369</v>
      </c>
      <c r="F202" s="174" t="s">
        <v>370</v>
      </c>
      <c r="G202" s="175" t="s">
        <v>215</v>
      </c>
      <c r="H202" s="176">
        <v>0.09</v>
      </c>
      <c r="I202" s="177"/>
      <c r="J202" s="176">
        <f>ROUND((ROUND(I202,2))*(ROUND(H202,2)),2)</f>
        <v>0</v>
      </c>
      <c r="K202" s="174" t="s">
        <v>144</v>
      </c>
      <c r="L202" s="38"/>
      <c r="M202" s="178" t="s">
        <v>18</v>
      </c>
      <c r="N202" s="179" t="s">
        <v>46</v>
      </c>
      <c r="O202" s="63"/>
      <c r="P202" s="180">
        <f>O202*H202</f>
        <v>0</v>
      </c>
      <c r="Q202" s="180">
        <v>0</v>
      </c>
      <c r="R202" s="180">
        <f>Q202*H202</f>
        <v>0</v>
      </c>
      <c r="S202" s="180">
        <v>0</v>
      </c>
      <c r="T202" s="181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2" t="s">
        <v>233</v>
      </c>
      <c r="AT202" s="182" t="s">
        <v>140</v>
      </c>
      <c r="AU202" s="182" t="s">
        <v>85</v>
      </c>
      <c r="AY202" s="16" t="s">
        <v>137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6" t="s">
        <v>83</v>
      </c>
      <c r="BK202" s="183">
        <f>ROUND((ROUND(I202,2))*(ROUND(H202,2)),2)</f>
        <v>0</v>
      </c>
      <c r="BL202" s="16" t="s">
        <v>233</v>
      </c>
      <c r="BM202" s="182" t="s">
        <v>371</v>
      </c>
    </row>
    <row r="203" spans="1:65" s="2" customFormat="1">
      <c r="A203" s="33"/>
      <c r="B203" s="34"/>
      <c r="C203" s="35"/>
      <c r="D203" s="184" t="s">
        <v>147</v>
      </c>
      <c r="E203" s="35"/>
      <c r="F203" s="185" t="s">
        <v>372</v>
      </c>
      <c r="G203" s="35"/>
      <c r="H203" s="35"/>
      <c r="I203" s="186"/>
      <c r="J203" s="35"/>
      <c r="K203" s="35"/>
      <c r="L203" s="38"/>
      <c r="M203" s="187"/>
      <c r="N203" s="188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147</v>
      </c>
      <c r="AU203" s="16" t="s">
        <v>85</v>
      </c>
    </row>
    <row r="204" spans="1:65" s="2" customFormat="1" ht="49.15" customHeight="1">
      <c r="A204" s="33"/>
      <c r="B204" s="34"/>
      <c r="C204" s="172" t="s">
        <v>373</v>
      </c>
      <c r="D204" s="172" t="s">
        <v>140</v>
      </c>
      <c r="E204" s="173" t="s">
        <v>374</v>
      </c>
      <c r="F204" s="174" t="s">
        <v>375</v>
      </c>
      <c r="G204" s="175" t="s">
        <v>215</v>
      </c>
      <c r="H204" s="176">
        <v>0.09</v>
      </c>
      <c r="I204" s="177"/>
      <c r="J204" s="176">
        <f>ROUND((ROUND(I204,2))*(ROUND(H204,2)),2)</f>
        <v>0</v>
      </c>
      <c r="K204" s="174" t="s">
        <v>144</v>
      </c>
      <c r="L204" s="38"/>
      <c r="M204" s="178" t="s">
        <v>18</v>
      </c>
      <c r="N204" s="179" t="s">
        <v>46</v>
      </c>
      <c r="O204" s="63"/>
      <c r="P204" s="180">
        <f>O204*H204</f>
        <v>0</v>
      </c>
      <c r="Q204" s="180">
        <v>0</v>
      </c>
      <c r="R204" s="180">
        <f>Q204*H204</f>
        <v>0</v>
      </c>
      <c r="S204" s="180">
        <v>0</v>
      </c>
      <c r="T204" s="181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2" t="s">
        <v>233</v>
      </c>
      <c r="AT204" s="182" t="s">
        <v>140</v>
      </c>
      <c r="AU204" s="182" t="s">
        <v>85</v>
      </c>
      <c r="AY204" s="16" t="s">
        <v>137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6" t="s">
        <v>83</v>
      </c>
      <c r="BK204" s="183">
        <f>ROUND((ROUND(I204,2))*(ROUND(H204,2)),2)</f>
        <v>0</v>
      </c>
      <c r="BL204" s="16" t="s">
        <v>233</v>
      </c>
      <c r="BM204" s="182" t="s">
        <v>376</v>
      </c>
    </row>
    <row r="205" spans="1:65" s="2" customFormat="1">
      <c r="A205" s="33"/>
      <c r="B205" s="34"/>
      <c r="C205" s="35"/>
      <c r="D205" s="184" t="s">
        <v>147</v>
      </c>
      <c r="E205" s="35"/>
      <c r="F205" s="185" t="s">
        <v>377</v>
      </c>
      <c r="G205" s="35"/>
      <c r="H205" s="35"/>
      <c r="I205" s="186"/>
      <c r="J205" s="35"/>
      <c r="K205" s="35"/>
      <c r="L205" s="38"/>
      <c r="M205" s="187"/>
      <c r="N205" s="188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147</v>
      </c>
      <c r="AU205" s="16" t="s">
        <v>85</v>
      </c>
    </row>
    <row r="206" spans="1:65" s="12" customFormat="1" ht="22.9" customHeight="1">
      <c r="B206" s="156"/>
      <c r="C206" s="157"/>
      <c r="D206" s="158" t="s">
        <v>74</v>
      </c>
      <c r="E206" s="170" t="s">
        <v>378</v>
      </c>
      <c r="F206" s="170" t="s">
        <v>379</v>
      </c>
      <c r="G206" s="157"/>
      <c r="H206" s="157"/>
      <c r="I206" s="160"/>
      <c r="J206" s="171">
        <f>BK206</f>
        <v>0</v>
      </c>
      <c r="K206" s="157"/>
      <c r="L206" s="162"/>
      <c r="M206" s="163"/>
      <c r="N206" s="164"/>
      <c r="O206" s="164"/>
      <c r="P206" s="165">
        <f>SUM(P207:P218)</f>
        <v>0</v>
      </c>
      <c r="Q206" s="164"/>
      <c r="R206" s="165">
        <f>SUM(R207:R218)</f>
        <v>2.4320000000000001E-3</v>
      </c>
      <c r="S206" s="164"/>
      <c r="T206" s="166">
        <f>SUM(T207:T218)</f>
        <v>1.0399999999999999E-3</v>
      </c>
      <c r="AR206" s="167" t="s">
        <v>85</v>
      </c>
      <c r="AT206" s="168" t="s">
        <v>74</v>
      </c>
      <c r="AU206" s="168" t="s">
        <v>83</v>
      </c>
      <c r="AY206" s="167" t="s">
        <v>137</v>
      </c>
      <c r="BK206" s="169">
        <f>SUM(BK207:BK218)</f>
        <v>0</v>
      </c>
    </row>
    <row r="207" spans="1:65" s="2" customFormat="1" ht="44.25" customHeight="1">
      <c r="A207" s="33"/>
      <c r="B207" s="34"/>
      <c r="C207" s="172" t="s">
        <v>380</v>
      </c>
      <c r="D207" s="172" t="s">
        <v>140</v>
      </c>
      <c r="E207" s="173" t="s">
        <v>381</v>
      </c>
      <c r="F207" s="174" t="s">
        <v>382</v>
      </c>
      <c r="G207" s="175" t="s">
        <v>153</v>
      </c>
      <c r="H207" s="176">
        <v>8</v>
      </c>
      <c r="I207" s="177"/>
      <c r="J207" s="176">
        <f>ROUND((ROUND(I207,2))*(ROUND(H207,2)),2)</f>
        <v>0</v>
      </c>
      <c r="K207" s="174" t="s">
        <v>144</v>
      </c>
      <c r="L207" s="38"/>
      <c r="M207" s="178" t="s">
        <v>18</v>
      </c>
      <c r="N207" s="179" t="s">
        <v>46</v>
      </c>
      <c r="O207" s="63"/>
      <c r="P207" s="180">
        <f>O207*H207</f>
        <v>0</v>
      </c>
      <c r="Q207" s="180">
        <v>1.0000000000000001E-5</v>
      </c>
      <c r="R207" s="180">
        <f>Q207*H207</f>
        <v>8.0000000000000007E-5</v>
      </c>
      <c r="S207" s="180">
        <v>0</v>
      </c>
      <c r="T207" s="181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2" t="s">
        <v>233</v>
      </c>
      <c r="AT207" s="182" t="s">
        <v>140</v>
      </c>
      <c r="AU207" s="182" t="s">
        <v>85</v>
      </c>
      <c r="AY207" s="16" t="s">
        <v>137</v>
      </c>
      <c r="BE207" s="183">
        <f>IF(N207="základní",J207,0)</f>
        <v>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6" t="s">
        <v>83</v>
      </c>
      <c r="BK207" s="183">
        <f>ROUND((ROUND(I207,2))*(ROUND(H207,2)),2)</f>
        <v>0</v>
      </c>
      <c r="BL207" s="16" t="s">
        <v>233</v>
      </c>
      <c r="BM207" s="182" t="s">
        <v>383</v>
      </c>
    </row>
    <row r="208" spans="1:65" s="2" customFormat="1">
      <c r="A208" s="33"/>
      <c r="B208" s="34"/>
      <c r="C208" s="35"/>
      <c r="D208" s="184" t="s">
        <v>147</v>
      </c>
      <c r="E208" s="35"/>
      <c r="F208" s="185" t="s">
        <v>384</v>
      </c>
      <c r="G208" s="35"/>
      <c r="H208" s="35"/>
      <c r="I208" s="186"/>
      <c r="J208" s="35"/>
      <c r="K208" s="35"/>
      <c r="L208" s="38"/>
      <c r="M208" s="187"/>
      <c r="N208" s="188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147</v>
      </c>
      <c r="AU208" s="16" t="s">
        <v>85</v>
      </c>
    </row>
    <row r="209" spans="1:65" s="2" customFormat="1" ht="37.9" customHeight="1">
      <c r="A209" s="33"/>
      <c r="B209" s="34"/>
      <c r="C209" s="212" t="s">
        <v>385</v>
      </c>
      <c r="D209" s="212" t="s">
        <v>260</v>
      </c>
      <c r="E209" s="213" t="s">
        <v>386</v>
      </c>
      <c r="F209" s="214" t="s">
        <v>387</v>
      </c>
      <c r="G209" s="215" t="s">
        <v>153</v>
      </c>
      <c r="H209" s="216">
        <v>8.8000000000000007</v>
      </c>
      <c r="I209" s="217"/>
      <c r="J209" s="216">
        <f>ROUND((ROUND(I209,2))*(ROUND(H209,2)),2)</f>
        <v>0</v>
      </c>
      <c r="K209" s="214" t="s">
        <v>144</v>
      </c>
      <c r="L209" s="218"/>
      <c r="M209" s="219" t="s">
        <v>18</v>
      </c>
      <c r="N209" s="220" t="s">
        <v>46</v>
      </c>
      <c r="O209" s="63"/>
      <c r="P209" s="180">
        <f>O209*H209</f>
        <v>0</v>
      </c>
      <c r="Q209" s="180">
        <v>1.3999999999999999E-4</v>
      </c>
      <c r="R209" s="180">
        <f>Q209*H209</f>
        <v>1.232E-3</v>
      </c>
      <c r="S209" s="180">
        <v>0</v>
      </c>
      <c r="T209" s="181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2" t="s">
        <v>263</v>
      </c>
      <c r="AT209" s="182" t="s">
        <v>260</v>
      </c>
      <c r="AU209" s="182" t="s">
        <v>85</v>
      </c>
      <c r="AY209" s="16" t="s">
        <v>137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6" t="s">
        <v>83</v>
      </c>
      <c r="BK209" s="183">
        <f>ROUND((ROUND(I209,2))*(ROUND(H209,2)),2)</f>
        <v>0</v>
      </c>
      <c r="BL209" s="16" t="s">
        <v>233</v>
      </c>
      <c r="BM209" s="182" t="s">
        <v>388</v>
      </c>
    </row>
    <row r="210" spans="1:65" s="13" customFormat="1">
      <c r="B210" s="189"/>
      <c r="C210" s="190"/>
      <c r="D210" s="191" t="s">
        <v>156</v>
      </c>
      <c r="E210" s="190"/>
      <c r="F210" s="193" t="s">
        <v>389</v>
      </c>
      <c r="G210" s="190"/>
      <c r="H210" s="194">
        <v>8.8000000000000007</v>
      </c>
      <c r="I210" s="195"/>
      <c r="J210" s="190"/>
      <c r="K210" s="190"/>
      <c r="L210" s="196"/>
      <c r="M210" s="197"/>
      <c r="N210" s="198"/>
      <c r="O210" s="198"/>
      <c r="P210" s="198"/>
      <c r="Q210" s="198"/>
      <c r="R210" s="198"/>
      <c r="S210" s="198"/>
      <c r="T210" s="199"/>
      <c r="AT210" s="200" t="s">
        <v>156</v>
      </c>
      <c r="AU210" s="200" t="s">
        <v>85</v>
      </c>
      <c r="AV210" s="13" t="s">
        <v>85</v>
      </c>
      <c r="AW210" s="13" t="s">
        <v>4</v>
      </c>
      <c r="AX210" s="13" t="s">
        <v>83</v>
      </c>
      <c r="AY210" s="200" t="s">
        <v>137</v>
      </c>
    </row>
    <row r="211" spans="1:65" s="2" customFormat="1" ht="24.2" customHeight="1">
      <c r="A211" s="33"/>
      <c r="B211" s="34"/>
      <c r="C211" s="172" t="s">
        <v>390</v>
      </c>
      <c r="D211" s="172" t="s">
        <v>140</v>
      </c>
      <c r="E211" s="173" t="s">
        <v>391</v>
      </c>
      <c r="F211" s="174" t="s">
        <v>392</v>
      </c>
      <c r="G211" s="175" t="s">
        <v>153</v>
      </c>
      <c r="H211" s="176">
        <v>8</v>
      </c>
      <c r="I211" s="177"/>
      <c r="J211" s="176">
        <f>ROUND((ROUND(I211,2))*(ROUND(H211,2)),2)</f>
        <v>0</v>
      </c>
      <c r="K211" s="174" t="s">
        <v>144</v>
      </c>
      <c r="L211" s="38"/>
      <c r="M211" s="178" t="s">
        <v>18</v>
      </c>
      <c r="N211" s="179" t="s">
        <v>46</v>
      </c>
      <c r="O211" s="63"/>
      <c r="P211" s="180">
        <f>O211*H211</f>
        <v>0</v>
      </c>
      <c r="Q211" s="180">
        <v>0</v>
      </c>
      <c r="R211" s="180">
        <f>Q211*H211</f>
        <v>0</v>
      </c>
      <c r="S211" s="180">
        <v>1.2999999999999999E-4</v>
      </c>
      <c r="T211" s="181">
        <f>S211*H211</f>
        <v>1.0399999999999999E-3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2" t="s">
        <v>233</v>
      </c>
      <c r="AT211" s="182" t="s">
        <v>140</v>
      </c>
      <c r="AU211" s="182" t="s">
        <v>85</v>
      </c>
      <c r="AY211" s="16" t="s">
        <v>137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6" t="s">
        <v>83</v>
      </c>
      <c r="BK211" s="183">
        <f>ROUND((ROUND(I211,2))*(ROUND(H211,2)),2)</f>
        <v>0</v>
      </c>
      <c r="BL211" s="16" t="s">
        <v>233</v>
      </c>
      <c r="BM211" s="182" t="s">
        <v>393</v>
      </c>
    </row>
    <row r="212" spans="1:65" s="2" customFormat="1">
      <c r="A212" s="33"/>
      <c r="B212" s="34"/>
      <c r="C212" s="35"/>
      <c r="D212" s="184" t="s">
        <v>147</v>
      </c>
      <c r="E212" s="35"/>
      <c r="F212" s="185" t="s">
        <v>394</v>
      </c>
      <c r="G212" s="35"/>
      <c r="H212" s="35"/>
      <c r="I212" s="186"/>
      <c r="J212" s="35"/>
      <c r="K212" s="35"/>
      <c r="L212" s="38"/>
      <c r="M212" s="187"/>
      <c r="N212" s="188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147</v>
      </c>
      <c r="AU212" s="16" t="s">
        <v>85</v>
      </c>
    </row>
    <row r="213" spans="1:65" s="2" customFormat="1" ht="16.5" customHeight="1">
      <c r="A213" s="33"/>
      <c r="B213" s="34"/>
      <c r="C213" s="172" t="s">
        <v>395</v>
      </c>
      <c r="D213" s="172" t="s">
        <v>140</v>
      </c>
      <c r="E213" s="173" t="s">
        <v>396</v>
      </c>
      <c r="F213" s="174" t="s">
        <v>397</v>
      </c>
      <c r="G213" s="175" t="s">
        <v>153</v>
      </c>
      <c r="H213" s="176">
        <v>8</v>
      </c>
      <c r="I213" s="177"/>
      <c r="J213" s="176">
        <f>ROUND((ROUND(I213,2))*(ROUND(H213,2)),2)</f>
        <v>0</v>
      </c>
      <c r="K213" s="174" t="s">
        <v>144</v>
      </c>
      <c r="L213" s="38"/>
      <c r="M213" s="178" t="s">
        <v>18</v>
      </c>
      <c r="N213" s="179" t="s">
        <v>46</v>
      </c>
      <c r="O213" s="63"/>
      <c r="P213" s="180">
        <f>O213*H213</f>
        <v>0</v>
      </c>
      <c r="Q213" s="180">
        <v>1.3999999999999999E-4</v>
      </c>
      <c r="R213" s="180">
        <f>Q213*H213</f>
        <v>1.1199999999999999E-3</v>
      </c>
      <c r="S213" s="180">
        <v>0</v>
      </c>
      <c r="T213" s="181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82" t="s">
        <v>233</v>
      </c>
      <c r="AT213" s="182" t="s">
        <v>140</v>
      </c>
      <c r="AU213" s="182" t="s">
        <v>85</v>
      </c>
      <c r="AY213" s="16" t="s">
        <v>137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6" t="s">
        <v>83</v>
      </c>
      <c r="BK213" s="183">
        <f>ROUND((ROUND(I213,2))*(ROUND(H213,2)),2)</f>
        <v>0</v>
      </c>
      <c r="BL213" s="16" t="s">
        <v>233</v>
      </c>
      <c r="BM213" s="182" t="s">
        <v>398</v>
      </c>
    </row>
    <row r="214" spans="1:65" s="2" customFormat="1">
      <c r="A214" s="33"/>
      <c r="B214" s="34"/>
      <c r="C214" s="35"/>
      <c r="D214" s="184" t="s">
        <v>147</v>
      </c>
      <c r="E214" s="35"/>
      <c r="F214" s="185" t="s">
        <v>399</v>
      </c>
      <c r="G214" s="35"/>
      <c r="H214" s="35"/>
      <c r="I214" s="186"/>
      <c r="J214" s="35"/>
      <c r="K214" s="35"/>
      <c r="L214" s="38"/>
      <c r="M214" s="187"/>
      <c r="N214" s="188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147</v>
      </c>
      <c r="AU214" s="16" t="s">
        <v>85</v>
      </c>
    </row>
    <row r="215" spans="1:65" s="2" customFormat="1" ht="49.15" customHeight="1">
      <c r="A215" s="33"/>
      <c r="B215" s="34"/>
      <c r="C215" s="172" t="s">
        <v>400</v>
      </c>
      <c r="D215" s="172" t="s">
        <v>140</v>
      </c>
      <c r="E215" s="173" t="s">
        <v>401</v>
      </c>
      <c r="F215" s="174" t="s">
        <v>402</v>
      </c>
      <c r="G215" s="175" t="s">
        <v>215</v>
      </c>
      <c r="H215" s="176">
        <v>0</v>
      </c>
      <c r="I215" s="177"/>
      <c r="J215" s="176">
        <f>ROUND((ROUND(I215,2))*(ROUND(H215,2)),2)</f>
        <v>0</v>
      </c>
      <c r="K215" s="174" t="s">
        <v>144</v>
      </c>
      <c r="L215" s="38"/>
      <c r="M215" s="178" t="s">
        <v>18</v>
      </c>
      <c r="N215" s="179" t="s">
        <v>46</v>
      </c>
      <c r="O215" s="63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82" t="s">
        <v>233</v>
      </c>
      <c r="AT215" s="182" t="s">
        <v>140</v>
      </c>
      <c r="AU215" s="182" t="s">
        <v>85</v>
      </c>
      <c r="AY215" s="16" t="s">
        <v>137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6" t="s">
        <v>83</v>
      </c>
      <c r="BK215" s="183">
        <f>ROUND((ROUND(I215,2))*(ROUND(H215,2)),2)</f>
        <v>0</v>
      </c>
      <c r="BL215" s="16" t="s">
        <v>233</v>
      </c>
      <c r="BM215" s="182" t="s">
        <v>403</v>
      </c>
    </row>
    <row r="216" spans="1:65" s="2" customFormat="1">
      <c r="A216" s="33"/>
      <c r="B216" s="34"/>
      <c r="C216" s="35"/>
      <c r="D216" s="184" t="s">
        <v>147</v>
      </c>
      <c r="E216" s="35"/>
      <c r="F216" s="185" t="s">
        <v>404</v>
      </c>
      <c r="G216" s="35"/>
      <c r="H216" s="35"/>
      <c r="I216" s="186"/>
      <c r="J216" s="35"/>
      <c r="K216" s="35"/>
      <c r="L216" s="38"/>
      <c r="M216" s="187"/>
      <c r="N216" s="188"/>
      <c r="O216" s="63"/>
      <c r="P216" s="63"/>
      <c r="Q216" s="63"/>
      <c r="R216" s="63"/>
      <c r="S216" s="63"/>
      <c r="T216" s="6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6" t="s">
        <v>147</v>
      </c>
      <c r="AU216" s="16" t="s">
        <v>85</v>
      </c>
    </row>
    <row r="217" spans="1:65" s="2" customFormat="1" ht="49.15" customHeight="1">
      <c r="A217" s="33"/>
      <c r="B217" s="34"/>
      <c r="C217" s="172" t="s">
        <v>405</v>
      </c>
      <c r="D217" s="172" t="s">
        <v>140</v>
      </c>
      <c r="E217" s="173" t="s">
        <v>406</v>
      </c>
      <c r="F217" s="174" t="s">
        <v>407</v>
      </c>
      <c r="G217" s="175" t="s">
        <v>215</v>
      </c>
      <c r="H217" s="176">
        <v>0</v>
      </c>
      <c r="I217" s="177"/>
      <c r="J217" s="176">
        <f>ROUND((ROUND(I217,2))*(ROUND(H217,2)),2)</f>
        <v>0</v>
      </c>
      <c r="K217" s="174" t="s">
        <v>144</v>
      </c>
      <c r="L217" s="38"/>
      <c r="M217" s="178" t="s">
        <v>18</v>
      </c>
      <c r="N217" s="179" t="s">
        <v>46</v>
      </c>
      <c r="O217" s="63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2" t="s">
        <v>233</v>
      </c>
      <c r="AT217" s="182" t="s">
        <v>140</v>
      </c>
      <c r="AU217" s="182" t="s">
        <v>85</v>
      </c>
      <c r="AY217" s="16" t="s">
        <v>137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6" t="s">
        <v>83</v>
      </c>
      <c r="BK217" s="183">
        <f>ROUND((ROUND(I217,2))*(ROUND(H217,2)),2)</f>
        <v>0</v>
      </c>
      <c r="BL217" s="16" t="s">
        <v>233</v>
      </c>
      <c r="BM217" s="182" t="s">
        <v>408</v>
      </c>
    </row>
    <row r="218" spans="1:65" s="2" customFormat="1">
      <c r="A218" s="33"/>
      <c r="B218" s="34"/>
      <c r="C218" s="35"/>
      <c r="D218" s="184" t="s">
        <v>147</v>
      </c>
      <c r="E218" s="35"/>
      <c r="F218" s="185" t="s">
        <v>409</v>
      </c>
      <c r="G218" s="35"/>
      <c r="H218" s="35"/>
      <c r="I218" s="186"/>
      <c r="J218" s="35"/>
      <c r="K218" s="35"/>
      <c r="L218" s="38"/>
      <c r="M218" s="187"/>
      <c r="N218" s="188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147</v>
      </c>
      <c r="AU218" s="16" t="s">
        <v>85</v>
      </c>
    </row>
    <row r="219" spans="1:65" s="12" customFormat="1" ht="22.9" customHeight="1">
      <c r="B219" s="156"/>
      <c r="C219" s="157"/>
      <c r="D219" s="158" t="s">
        <v>74</v>
      </c>
      <c r="E219" s="170" t="s">
        <v>410</v>
      </c>
      <c r="F219" s="170" t="s">
        <v>411</v>
      </c>
      <c r="G219" s="157"/>
      <c r="H219" s="157"/>
      <c r="I219" s="160"/>
      <c r="J219" s="171">
        <f>BK219</f>
        <v>0</v>
      </c>
      <c r="K219" s="157"/>
      <c r="L219" s="162"/>
      <c r="M219" s="163"/>
      <c r="N219" s="164"/>
      <c r="O219" s="164"/>
      <c r="P219" s="165">
        <f>SUM(P220:P227)</f>
        <v>0</v>
      </c>
      <c r="Q219" s="164"/>
      <c r="R219" s="165">
        <f>SUM(R220:R227)</f>
        <v>1.4E-2</v>
      </c>
      <c r="S219" s="164"/>
      <c r="T219" s="166">
        <f>SUM(T220:T227)</f>
        <v>0.2</v>
      </c>
      <c r="AR219" s="167" t="s">
        <v>85</v>
      </c>
      <c r="AT219" s="168" t="s">
        <v>74</v>
      </c>
      <c r="AU219" s="168" t="s">
        <v>83</v>
      </c>
      <c r="AY219" s="167" t="s">
        <v>137</v>
      </c>
      <c r="BK219" s="169">
        <f>SUM(BK220:BK227)</f>
        <v>0</v>
      </c>
    </row>
    <row r="220" spans="1:65" s="2" customFormat="1" ht="24.2" customHeight="1">
      <c r="A220" s="33"/>
      <c r="B220" s="34"/>
      <c r="C220" s="172" t="s">
        <v>412</v>
      </c>
      <c r="D220" s="172" t="s">
        <v>140</v>
      </c>
      <c r="E220" s="173" t="s">
        <v>413</v>
      </c>
      <c r="F220" s="174" t="s">
        <v>414</v>
      </c>
      <c r="G220" s="175" t="s">
        <v>197</v>
      </c>
      <c r="H220" s="176">
        <v>4</v>
      </c>
      <c r="I220" s="177"/>
      <c r="J220" s="176">
        <f>ROUND((ROUND(I220,2))*(ROUND(H220,2)),2)</f>
        <v>0</v>
      </c>
      <c r="K220" s="174" t="s">
        <v>144</v>
      </c>
      <c r="L220" s="38"/>
      <c r="M220" s="178" t="s">
        <v>18</v>
      </c>
      <c r="N220" s="179" t="s">
        <v>46</v>
      </c>
      <c r="O220" s="63"/>
      <c r="P220" s="180">
        <f>O220*H220</f>
        <v>0</v>
      </c>
      <c r="Q220" s="180">
        <v>3.5000000000000001E-3</v>
      </c>
      <c r="R220" s="180">
        <f>Q220*H220</f>
        <v>1.4E-2</v>
      </c>
      <c r="S220" s="180">
        <v>0</v>
      </c>
      <c r="T220" s="181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82" t="s">
        <v>233</v>
      </c>
      <c r="AT220" s="182" t="s">
        <v>140</v>
      </c>
      <c r="AU220" s="182" t="s">
        <v>85</v>
      </c>
      <c r="AY220" s="16" t="s">
        <v>137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6" t="s">
        <v>83</v>
      </c>
      <c r="BK220" s="183">
        <f>ROUND((ROUND(I220,2))*(ROUND(H220,2)),2)</f>
        <v>0</v>
      </c>
      <c r="BL220" s="16" t="s">
        <v>233</v>
      </c>
      <c r="BM220" s="182" t="s">
        <v>415</v>
      </c>
    </row>
    <row r="221" spans="1:65" s="2" customFormat="1">
      <c r="A221" s="33"/>
      <c r="B221" s="34"/>
      <c r="C221" s="35"/>
      <c r="D221" s="184" t="s">
        <v>147</v>
      </c>
      <c r="E221" s="35"/>
      <c r="F221" s="185" t="s">
        <v>416</v>
      </c>
      <c r="G221" s="35"/>
      <c r="H221" s="35"/>
      <c r="I221" s="186"/>
      <c r="J221" s="35"/>
      <c r="K221" s="35"/>
      <c r="L221" s="38"/>
      <c r="M221" s="187"/>
      <c r="N221" s="188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147</v>
      </c>
      <c r="AU221" s="16" t="s">
        <v>85</v>
      </c>
    </row>
    <row r="222" spans="1:65" s="2" customFormat="1" ht="24.2" customHeight="1">
      <c r="A222" s="33"/>
      <c r="B222" s="34"/>
      <c r="C222" s="172" t="s">
        <v>417</v>
      </c>
      <c r="D222" s="172" t="s">
        <v>140</v>
      </c>
      <c r="E222" s="173" t="s">
        <v>418</v>
      </c>
      <c r="F222" s="174" t="s">
        <v>419</v>
      </c>
      <c r="G222" s="175" t="s">
        <v>197</v>
      </c>
      <c r="H222" s="176">
        <v>4</v>
      </c>
      <c r="I222" s="177"/>
      <c r="J222" s="176">
        <f>ROUND((ROUND(I222,2))*(ROUND(H222,2)),2)</f>
        <v>0</v>
      </c>
      <c r="K222" s="174" t="s">
        <v>144</v>
      </c>
      <c r="L222" s="38"/>
      <c r="M222" s="178" t="s">
        <v>18</v>
      </c>
      <c r="N222" s="179" t="s">
        <v>46</v>
      </c>
      <c r="O222" s="63"/>
      <c r="P222" s="180">
        <f>O222*H222</f>
        <v>0</v>
      </c>
      <c r="Q222" s="180">
        <v>0</v>
      </c>
      <c r="R222" s="180">
        <f>Q222*H222</f>
        <v>0</v>
      </c>
      <c r="S222" s="180">
        <v>0.05</v>
      </c>
      <c r="T222" s="181">
        <f>S222*H222</f>
        <v>0.2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182" t="s">
        <v>233</v>
      </c>
      <c r="AT222" s="182" t="s">
        <v>140</v>
      </c>
      <c r="AU222" s="182" t="s">
        <v>85</v>
      </c>
      <c r="AY222" s="16" t="s">
        <v>137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6" t="s">
        <v>83</v>
      </c>
      <c r="BK222" s="183">
        <f>ROUND((ROUND(I222,2))*(ROUND(H222,2)),2)</f>
        <v>0</v>
      </c>
      <c r="BL222" s="16" t="s">
        <v>233</v>
      </c>
      <c r="BM222" s="182" t="s">
        <v>420</v>
      </c>
    </row>
    <row r="223" spans="1:65" s="2" customFormat="1">
      <c r="A223" s="33"/>
      <c r="B223" s="34"/>
      <c r="C223" s="35"/>
      <c r="D223" s="184" t="s">
        <v>147</v>
      </c>
      <c r="E223" s="35"/>
      <c r="F223" s="185" t="s">
        <v>421</v>
      </c>
      <c r="G223" s="35"/>
      <c r="H223" s="35"/>
      <c r="I223" s="186"/>
      <c r="J223" s="35"/>
      <c r="K223" s="35"/>
      <c r="L223" s="38"/>
      <c r="M223" s="187"/>
      <c r="N223" s="188"/>
      <c r="O223" s="63"/>
      <c r="P223" s="63"/>
      <c r="Q223" s="63"/>
      <c r="R223" s="63"/>
      <c r="S223" s="63"/>
      <c r="T223" s="64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147</v>
      </c>
      <c r="AU223" s="16" t="s">
        <v>85</v>
      </c>
    </row>
    <row r="224" spans="1:65" s="2" customFormat="1" ht="49.15" customHeight="1">
      <c r="A224" s="33"/>
      <c r="B224" s="34"/>
      <c r="C224" s="172" t="s">
        <v>422</v>
      </c>
      <c r="D224" s="172" t="s">
        <v>140</v>
      </c>
      <c r="E224" s="173" t="s">
        <v>423</v>
      </c>
      <c r="F224" s="174" t="s">
        <v>424</v>
      </c>
      <c r="G224" s="175" t="s">
        <v>215</v>
      </c>
      <c r="H224" s="176">
        <v>0.01</v>
      </c>
      <c r="I224" s="177"/>
      <c r="J224" s="176">
        <f>ROUND((ROUND(I224,2))*(ROUND(H224,2)),2)</f>
        <v>0</v>
      </c>
      <c r="K224" s="174" t="s">
        <v>144</v>
      </c>
      <c r="L224" s="38"/>
      <c r="M224" s="178" t="s">
        <v>18</v>
      </c>
      <c r="N224" s="179" t="s">
        <v>46</v>
      </c>
      <c r="O224" s="63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2" t="s">
        <v>233</v>
      </c>
      <c r="AT224" s="182" t="s">
        <v>140</v>
      </c>
      <c r="AU224" s="182" t="s">
        <v>85</v>
      </c>
      <c r="AY224" s="16" t="s">
        <v>137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6" t="s">
        <v>83</v>
      </c>
      <c r="BK224" s="183">
        <f>ROUND((ROUND(I224,2))*(ROUND(H224,2)),2)</f>
        <v>0</v>
      </c>
      <c r="BL224" s="16" t="s">
        <v>233</v>
      </c>
      <c r="BM224" s="182" t="s">
        <v>425</v>
      </c>
    </row>
    <row r="225" spans="1:65" s="2" customFormat="1">
      <c r="A225" s="33"/>
      <c r="B225" s="34"/>
      <c r="C225" s="35"/>
      <c r="D225" s="184" t="s">
        <v>147</v>
      </c>
      <c r="E225" s="35"/>
      <c r="F225" s="185" t="s">
        <v>426</v>
      </c>
      <c r="G225" s="35"/>
      <c r="H225" s="35"/>
      <c r="I225" s="186"/>
      <c r="J225" s="35"/>
      <c r="K225" s="35"/>
      <c r="L225" s="38"/>
      <c r="M225" s="187"/>
      <c r="N225" s="188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147</v>
      </c>
      <c r="AU225" s="16" t="s">
        <v>85</v>
      </c>
    </row>
    <row r="226" spans="1:65" s="2" customFormat="1" ht="49.15" customHeight="1">
      <c r="A226" s="33"/>
      <c r="B226" s="34"/>
      <c r="C226" s="172" t="s">
        <v>427</v>
      </c>
      <c r="D226" s="172" t="s">
        <v>140</v>
      </c>
      <c r="E226" s="173" t="s">
        <v>428</v>
      </c>
      <c r="F226" s="174" t="s">
        <v>429</v>
      </c>
      <c r="G226" s="175" t="s">
        <v>215</v>
      </c>
      <c r="H226" s="176">
        <v>0.01</v>
      </c>
      <c r="I226" s="177"/>
      <c r="J226" s="176">
        <f>ROUND((ROUND(I226,2))*(ROUND(H226,2)),2)</f>
        <v>0</v>
      </c>
      <c r="K226" s="174" t="s">
        <v>144</v>
      </c>
      <c r="L226" s="38"/>
      <c r="M226" s="178" t="s">
        <v>18</v>
      </c>
      <c r="N226" s="179" t="s">
        <v>46</v>
      </c>
      <c r="O226" s="63"/>
      <c r="P226" s="180">
        <f>O226*H226</f>
        <v>0</v>
      </c>
      <c r="Q226" s="180">
        <v>0</v>
      </c>
      <c r="R226" s="180">
        <f>Q226*H226</f>
        <v>0</v>
      </c>
      <c r="S226" s="180">
        <v>0</v>
      </c>
      <c r="T226" s="181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2" t="s">
        <v>233</v>
      </c>
      <c r="AT226" s="182" t="s">
        <v>140</v>
      </c>
      <c r="AU226" s="182" t="s">
        <v>85</v>
      </c>
      <c r="AY226" s="16" t="s">
        <v>137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16" t="s">
        <v>83</v>
      </c>
      <c r="BK226" s="183">
        <f>ROUND((ROUND(I226,2))*(ROUND(H226,2)),2)</f>
        <v>0</v>
      </c>
      <c r="BL226" s="16" t="s">
        <v>233</v>
      </c>
      <c r="BM226" s="182" t="s">
        <v>430</v>
      </c>
    </row>
    <row r="227" spans="1:65" s="2" customFormat="1">
      <c r="A227" s="33"/>
      <c r="B227" s="34"/>
      <c r="C227" s="35"/>
      <c r="D227" s="184" t="s">
        <v>147</v>
      </c>
      <c r="E227" s="35"/>
      <c r="F227" s="185" t="s">
        <v>431</v>
      </c>
      <c r="G227" s="35"/>
      <c r="H227" s="35"/>
      <c r="I227" s="186"/>
      <c r="J227" s="35"/>
      <c r="K227" s="35"/>
      <c r="L227" s="38"/>
      <c r="M227" s="187"/>
      <c r="N227" s="188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147</v>
      </c>
      <c r="AU227" s="16" t="s">
        <v>85</v>
      </c>
    </row>
    <row r="228" spans="1:65" s="12" customFormat="1" ht="22.9" customHeight="1">
      <c r="B228" s="156"/>
      <c r="C228" s="157"/>
      <c r="D228" s="158" t="s">
        <v>74</v>
      </c>
      <c r="E228" s="170" t="s">
        <v>432</v>
      </c>
      <c r="F228" s="170" t="s">
        <v>433</v>
      </c>
      <c r="G228" s="157"/>
      <c r="H228" s="157"/>
      <c r="I228" s="160"/>
      <c r="J228" s="171">
        <f>BK228</f>
        <v>0</v>
      </c>
      <c r="K228" s="157"/>
      <c r="L228" s="162"/>
      <c r="M228" s="163"/>
      <c r="N228" s="164"/>
      <c r="O228" s="164"/>
      <c r="P228" s="165">
        <f>SUM(P229:P243)</f>
        <v>0</v>
      </c>
      <c r="Q228" s="164"/>
      <c r="R228" s="165">
        <f>SUM(R229:R243)</f>
        <v>2.9719800000000001E-2</v>
      </c>
      <c r="S228" s="164"/>
      <c r="T228" s="166">
        <f>SUM(T229:T243)</f>
        <v>6.1999999999999998E-3</v>
      </c>
      <c r="AR228" s="167" t="s">
        <v>85</v>
      </c>
      <c r="AT228" s="168" t="s">
        <v>74</v>
      </c>
      <c r="AU228" s="168" t="s">
        <v>83</v>
      </c>
      <c r="AY228" s="167" t="s">
        <v>137</v>
      </c>
      <c r="BK228" s="169">
        <f>SUM(BK229:BK243)</f>
        <v>0</v>
      </c>
    </row>
    <row r="229" spans="1:65" s="2" customFormat="1" ht="24.2" customHeight="1">
      <c r="A229" s="33"/>
      <c r="B229" s="34"/>
      <c r="C229" s="172" t="s">
        <v>434</v>
      </c>
      <c r="D229" s="172" t="s">
        <v>140</v>
      </c>
      <c r="E229" s="173" t="s">
        <v>435</v>
      </c>
      <c r="F229" s="174" t="s">
        <v>436</v>
      </c>
      <c r="G229" s="175" t="s">
        <v>153</v>
      </c>
      <c r="H229" s="176">
        <v>21.13</v>
      </c>
      <c r="I229" s="177"/>
      <c r="J229" s="176">
        <f>ROUND((ROUND(I229,2))*(ROUND(H229,2)),2)</f>
        <v>0</v>
      </c>
      <c r="K229" s="174" t="s">
        <v>144</v>
      </c>
      <c r="L229" s="38"/>
      <c r="M229" s="178" t="s">
        <v>18</v>
      </c>
      <c r="N229" s="179" t="s">
        <v>46</v>
      </c>
      <c r="O229" s="63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2" t="s">
        <v>233</v>
      </c>
      <c r="AT229" s="182" t="s">
        <v>140</v>
      </c>
      <c r="AU229" s="182" t="s">
        <v>85</v>
      </c>
      <c r="AY229" s="16" t="s">
        <v>137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6" t="s">
        <v>83</v>
      </c>
      <c r="BK229" s="183">
        <f>ROUND((ROUND(I229,2))*(ROUND(H229,2)),2)</f>
        <v>0</v>
      </c>
      <c r="BL229" s="16" t="s">
        <v>233</v>
      </c>
      <c r="BM229" s="182" t="s">
        <v>437</v>
      </c>
    </row>
    <row r="230" spans="1:65" s="2" customFormat="1">
      <c r="A230" s="33"/>
      <c r="B230" s="34"/>
      <c r="C230" s="35"/>
      <c r="D230" s="184" t="s">
        <v>147</v>
      </c>
      <c r="E230" s="35"/>
      <c r="F230" s="185" t="s">
        <v>438</v>
      </c>
      <c r="G230" s="35"/>
      <c r="H230" s="35"/>
      <c r="I230" s="186"/>
      <c r="J230" s="35"/>
      <c r="K230" s="35"/>
      <c r="L230" s="38"/>
      <c r="M230" s="187"/>
      <c r="N230" s="188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6" t="s">
        <v>147</v>
      </c>
      <c r="AU230" s="16" t="s">
        <v>85</v>
      </c>
    </row>
    <row r="231" spans="1:65" s="2" customFormat="1" ht="16.5" customHeight="1">
      <c r="A231" s="33"/>
      <c r="B231" s="34"/>
      <c r="C231" s="172" t="s">
        <v>439</v>
      </c>
      <c r="D231" s="172" t="s">
        <v>140</v>
      </c>
      <c r="E231" s="173" t="s">
        <v>440</v>
      </c>
      <c r="F231" s="174" t="s">
        <v>441</v>
      </c>
      <c r="G231" s="175" t="s">
        <v>153</v>
      </c>
      <c r="H231" s="176">
        <v>20</v>
      </c>
      <c r="I231" s="177"/>
      <c r="J231" s="176">
        <f>ROUND((ROUND(I231,2))*(ROUND(H231,2)),2)</f>
        <v>0</v>
      </c>
      <c r="K231" s="174" t="s">
        <v>144</v>
      </c>
      <c r="L231" s="38"/>
      <c r="M231" s="178" t="s">
        <v>18</v>
      </c>
      <c r="N231" s="179" t="s">
        <v>46</v>
      </c>
      <c r="O231" s="63"/>
      <c r="P231" s="180">
        <f>O231*H231</f>
        <v>0</v>
      </c>
      <c r="Q231" s="180">
        <v>1E-3</v>
      </c>
      <c r="R231" s="180">
        <f>Q231*H231</f>
        <v>0.02</v>
      </c>
      <c r="S231" s="180">
        <v>3.1E-4</v>
      </c>
      <c r="T231" s="181">
        <f>S231*H231</f>
        <v>6.1999999999999998E-3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2" t="s">
        <v>233</v>
      </c>
      <c r="AT231" s="182" t="s">
        <v>140</v>
      </c>
      <c r="AU231" s="182" t="s">
        <v>85</v>
      </c>
      <c r="AY231" s="16" t="s">
        <v>137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6" t="s">
        <v>83</v>
      </c>
      <c r="BK231" s="183">
        <f>ROUND((ROUND(I231,2))*(ROUND(H231,2)),2)</f>
        <v>0</v>
      </c>
      <c r="BL231" s="16" t="s">
        <v>233</v>
      </c>
      <c r="BM231" s="182" t="s">
        <v>442</v>
      </c>
    </row>
    <row r="232" spans="1:65" s="2" customFormat="1">
      <c r="A232" s="33"/>
      <c r="B232" s="34"/>
      <c r="C232" s="35"/>
      <c r="D232" s="184" t="s">
        <v>147</v>
      </c>
      <c r="E232" s="35"/>
      <c r="F232" s="185" t="s">
        <v>443</v>
      </c>
      <c r="G232" s="35"/>
      <c r="H232" s="35"/>
      <c r="I232" s="186"/>
      <c r="J232" s="35"/>
      <c r="K232" s="35"/>
      <c r="L232" s="38"/>
      <c r="M232" s="187"/>
      <c r="N232" s="188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147</v>
      </c>
      <c r="AU232" s="16" t="s">
        <v>85</v>
      </c>
    </row>
    <row r="233" spans="1:65" s="13" customFormat="1">
      <c r="B233" s="189"/>
      <c r="C233" s="190"/>
      <c r="D233" s="191" t="s">
        <v>156</v>
      </c>
      <c r="E233" s="192" t="s">
        <v>18</v>
      </c>
      <c r="F233" s="193" t="s">
        <v>444</v>
      </c>
      <c r="G233" s="190"/>
      <c r="H233" s="194">
        <v>20</v>
      </c>
      <c r="I233" s="195"/>
      <c r="J233" s="190"/>
      <c r="K233" s="190"/>
      <c r="L233" s="196"/>
      <c r="M233" s="197"/>
      <c r="N233" s="198"/>
      <c r="O233" s="198"/>
      <c r="P233" s="198"/>
      <c r="Q233" s="198"/>
      <c r="R233" s="198"/>
      <c r="S233" s="198"/>
      <c r="T233" s="199"/>
      <c r="AT233" s="200" t="s">
        <v>156</v>
      </c>
      <c r="AU233" s="200" t="s">
        <v>85</v>
      </c>
      <c r="AV233" s="13" t="s">
        <v>85</v>
      </c>
      <c r="AW233" s="13" t="s">
        <v>37</v>
      </c>
      <c r="AX233" s="13" t="s">
        <v>83</v>
      </c>
      <c r="AY233" s="200" t="s">
        <v>137</v>
      </c>
    </row>
    <row r="234" spans="1:65" s="2" customFormat="1" ht="33" customHeight="1">
      <c r="A234" s="33"/>
      <c r="B234" s="34"/>
      <c r="C234" s="172" t="s">
        <v>445</v>
      </c>
      <c r="D234" s="172" t="s">
        <v>140</v>
      </c>
      <c r="E234" s="173" t="s">
        <v>446</v>
      </c>
      <c r="F234" s="174" t="s">
        <v>447</v>
      </c>
      <c r="G234" s="175" t="s">
        <v>153</v>
      </c>
      <c r="H234" s="176">
        <v>21.13</v>
      </c>
      <c r="I234" s="177"/>
      <c r="J234" s="176">
        <f>ROUND((ROUND(I234,2))*(ROUND(H234,2)),2)</f>
        <v>0</v>
      </c>
      <c r="K234" s="174" t="s">
        <v>144</v>
      </c>
      <c r="L234" s="38"/>
      <c r="M234" s="178" t="s">
        <v>18</v>
      </c>
      <c r="N234" s="179" t="s">
        <v>46</v>
      </c>
      <c r="O234" s="63"/>
      <c r="P234" s="180">
        <f>O234*H234</f>
        <v>0</v>
      </c>
      <c r="Q234" s="180">
        <v>2.0000000000000001E-4</v>
      </c>
      <c r="R234" s="180">
        <f>Q234*H234</f>
        <v>4.2259999999999997E-3</v>
      </c>
      <c r="S234" s="180">
        <v>0</v>
      </c>
      <c r="T234" s="181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2" t="s">
        <v>233</v>
      </c>
      <c r="AT234" s="182" t="s">
        <v>140</v>
      </c>
      <c r="AU234" s="182" t="s">
        <v>85</v>
      </c>
      <c r="AY234" s="16" t="s">
        <v>137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6" t="s">
        <v>83</v>
      </c>
      <c r="BK234" s="183">
        <f>ROUND((ROUND(I234,2))*(ROUND(H234,2)),2)</f>
        <v>0</v>
      </c>
      <c r="BL234" s="16" t="s">
        <v>233</v>
      </c>
      <c r="BM234" s="182" t="s">
        <v>448</v>
      </c>
    </row>
    <row r="235" spans="1:65" s="2" customFormat="1">
      <c r="A235" s="33"/>
      <c r="B235" s="34"/>
      <c r="C235" s="35"/>
      <c r="D235" s="184" t="s">
        <v>147</v>
      </c>
      <c r="E235" s="35"/>
      <c r="F235" s="185" t="s">
        <v>449</v>
      </c>
      <c r="G235" s="35"/>
      <c r="H235" s="35"/>
      <c r="I235" s="186"/>
      <c r="J235" s="35"/>
      <c r="K235" s="35"/>
      <c r="L235" s="38"/>
      <c r="M235" s="187"/>
      <c r="N235" s="188"/>
      <c r="O235" s="63"/>
      <c r="P235" s="63"/>
      <c r="Q235" s="63"/>
      <c r="R235" s="63"/>
      <c r="S235" s="63"/>
      <c r="T235" s="64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147</v>
      </c>
      <c r="AU235" s="16" t="s">
        <v>85</v>
      </c>
    </row>
    <row r="236" spans="1:65" s="2" customFormat="1" ht="37.9" customHeight="1">
      <c r="A236" s="33"/>
      <c r="B236" s="34"/>
      <c r="C236" s="172" t="s">
        <v>450</v>
      </c>
      <c r="D236" s="172" t="s">
        <v>140</v>
      </c>
      <c r="E236" s="173" t="s">
        <v>451</v>
      </c>
      <c r="F236" s="174" t="s">
        <v>452</v>
      </c>
      <c r="G236" s="175" t="s">
        <v>153</v>
      </c>
      <c r="H236" s="176">
        <v>21.13</v>
      </c>
      <c r="I236" s="177"/>
      <c r="J236" s="176">
        <f>ROUND((ROUND(I236,2))*(ROUND(H236,2)),2)</f>
        <v>0</v>
      </c>
      <c r="K236" s="174" t="s">
        <v>144</v>
      </c>
      <c r="L236" s="38"/>
      <c r="M236" s="178" t="s">
        <v>18</v>
      </c>
      <c r="N236" s="179" t="s">
        <v>46</v>
      </c>
      <c r="O236" s="63"/>
      <c r="P236" s="180">
        <f>O236*H236</f>
        <v>0</v>
      </c>
      <c r="Q236" s="180">
        <v>2.5999999999999998E-4</v>
      </c>
      <c r="R236" s="180">
        <f>Q236*H236</f>
        <v>5.4937999999999992E-3</v>
      </c>
      <c r="S236" s="180">
        <v>0</v>
      </c>
      <c r="T236" s="181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82" t="s">
        <v>233</v>
      </c>
      <c r="AT236" s="182" t="s">
        <v>140</v>
      </c>
      <c r="AU236" s="182" t="s">
        <v>85</v>
      </c>
      <c r="AY236" s="16" t="s">
        <v>137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6" t="s">
        <v>83</v>
      </c>
      <c r="BK236" s="183">
        <f>ROUND((ROUND(I236,2))*(ROUND(H236,2)),2)</f>
        <v>0</v>
      </c>
      <c r="BL236" s="16" t="s">
        <v>233</v>
      </c>
      <c r="BM236" s="182" t="s">
        <v>453</v>
      </c>
    </row>
    <row r="237" spans="1:65" s="2" customFormat="1">
      <c r="A237" s="33"/>
      <c r="B237" s="34"/>
      <c r="C237" s="35"/>
      <c r="D237" s="184" t="s">
        <v>147</v>
      </c>
      <c r="E237" s="35"/>
      <c r="F237" s="185" t="s">
        <v>454</v>
      </c>
      <c r="G237" s="35"/>
      <c r="H237" s="35"/>
      <c r="I237" s="186"/>
      <c r="J237" s="35"/>
      <c r="K237" s="35"/>
      <c r="L237" s="38"/>
      <c r="M237" s="187"/>
      <c r="N237" s="188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147</v>
      </c>
      <c r="AU237" s="16" t="s">
        <v>85</v>
      </c>
    </row>
    <row r="238" spans="1:65" s="2" customFormat="1" ht="19.5">
      <c r="A238" s="33"/>
      <c r="B238" s="34"/>
      <c r="C238" s="35"/>
      <c r="D238" s="191" t="s">
        <v>302</v>
      </c>
      <c r="E238" s="35"/>
      <c r="F238" s="221" t="s">
        <v>455</v>
      </c>
      <c r="G238" s="35"/>
      <c r="H238" s="35"/>
      <c r="I238" s="186"/>
      <c r="J238" s="35"/>
      <c r="K238" s="35"/>
      <c r="L238" s="38"/>
      <c r="M238" s="187"/>
      <c r="N238" s="188"/>
      <c r="O238" s="63"/>
      <c r="P238" s="63"/>
      <c r="Q238" s="63"/>
      <c r="R238" s="63"/>
      <c r="S238" s="63"/>
      <c r="T238" s="64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6" t="s">
        <v>302</v>
      </c>
      <c r="AU238" s="16" t="s">
        <v>85</v>
      </c>
    </row>
    <row r="239" spans="1:65" s="13" customFormat="1">
      <c r="B239" s="189"/>
      <c r="C239" s="190"/>
      <c r="D239" s="191" t="s">
        <v>156</v>
      </c>
      <c r="E239" s="192" t="s">
        <v>18</v>
      </c>
      <c r="F239" s="193" t="s">
        <v>157</v>
      </c>
      <c r="G239" s="190"/>
      <c r="H239" s="194">
        <v>0.45</v>
      </c>
      <c r="I239" s="195"/>
      <c r="J239" s="190"/>
      <c r="K239" s="190"/>
      <c r="L239" s="196"/>
      <c r="M239" s="197"/>
      <c r="N239" s="198"/>
      <c r="O239" s="198"/>
      <c r="P239" s="198"/>
      <c r="Q239" s="198"/>
      <c r="R239" s="198"/>
      <c r="S239" s="198"/>
      <c r="T239" s="199"/>
      <c r="AT239" s="200" t="s">
        <v>156</v>
      </c>
      <c r="AU239" s="200" t="s">
        <v>85</v>
      </c>
      <c r="AV239" s="13" t="s">
        <v>85</v>
      </c>
      <c r="AW239" s="13" t="s">
        <v>37</v>
      </c>
      <c r="AX239" s="13" t="s">
        <v>75</v>
      </c>
      <c r="AY239" s="200" t="s">
        <v>137</v>
      </c>
    </row>
    <row r="240" spans="1:65" s="13" customFormat="1">
      <c r="B240" s="189"/>
      <c r="C240" s="190"/>
      <c r="D240" s="191" t="s">
        <v>156</v>
      </c>
      <c r="E240" s="192" t="s">
        <v>18</v>
      </c>
      <c r="F240" s="193" t="s">
        <v>444</v>
      </c>
      <c r="G240" s="190"/>
      <c r="H240" s="194">
        <v>20</v>
      </c>
      <c r="I240" s="195"/>
      <c r="J240" s="190"/>
      <c r="K240" s="190"/>
      <c r="L240" s="196"/>
      <c r="M240" s="197"/>
      <c r="N240" s="198"/>
      <c r="O240" s="198"/>
      <c r="P240" s="198"/>
      <c r="Q240" s="198"/>
      <c r="R240" s="198"/>
      <c r="S240" s="198"/>
      <c r="T240" s="199"/>
      <c r="AT240" s="200" t="s">
        <v>156</v>
      </c>
      <c r="AU240" s="200" t="s">
        <v>85</v>
      </c>
      <c r="AV240" s="13" t="s">
        <v>85</v>
      </c>
      <c r="AW240" s="13" t="s">
        <v>37</v>
      </c>
      <c r="AX240" s="13" t="s">
        <v>75</v>
      </c>
      <c r="AY240" s="200" t="s">
        <v>137</v>
      </c>
    </row>
    <row r="241" spans="1:65" s="13" customFormat="1">
      <c r="B241" s="189"/>
      <c r="C241" s="190"/>
      <c r="D241" s="191" t="s">
        <v>156</v>
      </c>
      <c r="E241" s="192" t="s">
        <v>18</v>
      </c>
      <c r="F241" s="193" t="s">
        <v>157</v>
      </c>
      <c r="G241" s="190"/>
      <c r="H241" s="194">
        <v>0.45</v>
      </c>
      <c r="I241" s="195"/>
      <c r="J241" s="190"/>
      <c r="K241" s="190"/>
      <c r="L241" s="196"/>
      <c r="M241" s="197"/>
      <c r="N241" s="198"/>
      <c r="O241" s="198"/>
      <c r="P241" s="198"/>
      <c r="Q241" s="198"/>
      <c r="R241" s="198"/>
      <c r="S241" s="198"/>
      <c r="T241" s="199"/>
      <c r="AT241" s="200" t="s">
        <v>156</v>
      </c>
      <c r="AU241" s="200" t="s">
        <v>85</v>
      </c>
      <c r="AV241" s="13" t="s">
        <v>85</v>
      </c>
      <c r="AW241" s="13" t="s">
        <v>37</v>
      </c>
      <c r="AX241" s="13" t="s">
        <v>75</v>
      </c>
      <c r="AY241" s="200" t="s">
        <v>137</v>
      </c>
    </row>
    <row r="242" spans="1:65" s="13" customFormat="1">
      <c r="B242" s="189"/>
      <c r="C242" s="190"/>
      <c r="D242" s="191" t="s">
        <v>156</v>
      </c>
      <c r="E242" s="192" t="s">
        <v>18</v>
      </c>
      <c r="F242" s="193" t="s">
        <v>158</v>
      </c>
      <c r="G242" s="190"/>
      <c r="H242" s="194">
        <v>0.23</v>
      </c>
      <c r="I242" s="195"/>
      <c r="J242" s="190"/>
      <c r="K242" s="190"/>
      <c r="L242" s="196"/>
      <c r="M242" s="197"/>
      <c r="N242" s="198"/>
      <c r="O242" s="198"/>
      <c r="P242" s="198"/>
      <c r="Q242" s="198"/>
      <c r="R242" s="198"/>
      <c r="S242" s="198"/>
      <c r="T242" s="199"/>
      <c r="AT242" s="200" t="s">
        <v>156</v>
      </c>
      <c r="AU242" s="200" t="s">
        <v>85</v>
      </c>
      <c r="AV242" s="13" t="s">
        <v>85</v>
      </c>
      <c r="AW242" s="13" t="s">
        <v>37</v>
      </c>
      <c r="AX242" s="13" t="s">
        <v>75</v>
      </c>
      <c r="AY242" s="200" t="s">
        <v>137</v>
      </c>
    </row>
    <row r="243" spans="1:65" s="14" customFormat="1">
      <c r="B243" s="201"/>
      <c r="C243" s="202"/>
      <c r="D243" s="191" t="s">
        <v>156</v>
      </c>
      <c r="E243" s="203" t="s">
        <v>18</v>
      </c>
      <c r="F243" s="204" t="s">
        <v>159</v>
      </c>
      <c r="G243" s="202"/>
      <c r="H243" s="205">
        <v>21.13</v>
      </c>
      <c r="I243" s="206"/>
      <c r="J243" s="202"/>
      <c r="K243" s="202"/>
      <c r="L243" s="207"/>
      <c r="M243" s="208"/>
      <c r="N243" s="209"/>
      <c r="O243" s="209"/>
      <c r="P243" s="209"/>
      <c r="Q243" s="209"/>
      <c r="R243" s="209"/>
      <c r="S243" s="209"/>
      <c r="T243" s="210"/>
      <c r="AT243" s="211" t="s">
        <v>156</v>
      </c>
      <c r="AU243" s="211" t="s">
        <v>85</v>
      </c>
      <c r="AV243" s="14" t="s">
        <v>145</v>
      </c>
      <c r="AW243" s="14" t="s">
        <v>37</v>
      </c>
      <c r="AX243" s="14" t="s">
        <v>83</v>
      </c>
      <c r="AY243" s="211" t="s">
        <v>137</v>
      </c>
    </row>
    <row r="244" spans="1:65" s="12" customFormat="1" ht="25.9" customHeight="1">
      <c r="B244" s="156"/>
      <c r="C244" s="157"/>
      <c r="D244" s="158" t="s">
        <v>74</v>
      </c>
      <c r="E244" s="159" t="s">
        <v>456</v>
      </c>
      <c r="F244" s="159" t="s">
        <v>457</v>
      </c>
      <c r="G244" s="157"/>
      <c r="H244" s="157"/>
      <c r="I244" s="160"/>
      <c r="J244" s="161">
        <f>BK244</f>
        <v>0</v>
      </c>
      <c r="K244" s="157"/>
      <c r="L244" s="162"/>
      <c r="M244" s="163"/>
      <c r="N244" s="164"/>
      <c r="O244" s="164"/>
      <c r="P244" s="165">
        <f>P245+P248+P252+P255+P259</f>
        <v>0</v>
      </c>
      <c r="Q244" s="164"/>
      <c r="R244" s="165">
        <f>R245+R248+R252+R255+R259</f>
        <v>0</v>
      </c>
      <c r="S244" s="164"/>
      <c r="T244" s="166">
        <f>T245+T248+T252+T255+T259</f>
        <v>0</v>
      </c>
      <c r="AR244" s="167" t="s">
        <v>168</v>
      </c>
      <c r="AT244" s="168" t="s">
        <v>74</v>
      </c>
      <c r="AU244" s="168" t="s">
        <v>75</v>
      </c>
      <c r="AY244" s="167" t="s">
        <v>137</v>
      </c>
      <c r="BK244" s="169">
        <f>BK245+BK248+BK252+BK255+BK259</f>
        <v>0</v>
      </c>
    </row>
    <row r="245" spans="1:65" s="12" customFormat="1" ht="22.9" customHeight="1">
      <c r="B245" s="156"/>
      <c r="C245" s="157"/>
      <c r="D245" s="158" t="s">
        <v>74</v>
      </c>
      <c r="E245" s="170" t="s">
        <v>458</v>
      </c>
      <c r="F245" s="170" t="s">
        <v>459</v>
      </c>
      <c r="G245" s="157"/>
      <c r="H245" s="157"/>
      <c r="I245" s="160"/>
      <c r="J245" s="171">
        <f>BK245</f>
        <v>0</v>
      </c>
      <c r="K245" s="157"/>
      <c r="L245" s="162"/>
      <c r="M245" s="163"/>
      <c r="N245" s="164"/>
      <c r="O245" s="164"/>
      <c r="P245" s="165">
        <f>SUM(P246:P247)</f>
        <v>0</v>
      </c>
      <c r="Q245" s="164"/>
      <c r="R245" s="165">
        <f>SUM(R246:R247)</f>
        <v>0</v>
      </c>
      <c r="S245" s="164"/>
      <c r="T245" s="166">
        <f>SUM(T246:T247)</f>
        <v>0</v>
      </c>
      <c r="AR245" s="167" t="s">
        <v>168</v>
      </c>
      <c r="AT245" s="168" t="s">
        <v>74</v>
      </c>
      <c r="AU245" s="168" t="s">
        <v>83</v>
      </c>
      <c r="AY245" s="167" t="s">
        <v>137</v>
      </c>
      <c r="BK245" s="169">
        <f>SUM(BK246:BK247)</f>
        <v>0</v>
      </c>
    </row>
    <row r="246" spans="1:65" s="2" customFormat="1" ht="21.75" customHeight="1">
      <c r="A246" s="33"/>
      <c r="B246" s="34"/>
      <c r="C246" s="172" t="s">
        <v>460</v>
      </c>
      <c r="D246" s="172" t="s">
        <v>140</v>
      </c>
      <c r="E246" s="173" t="s">
        <v>461</v>
      </c>
      <c r="F246" s="174" t="s">
        <v>462</v>
      </c>
      <c r="G246" s="175" t="s">
        <v>463</v>
      </c>
      <c r="H246" s="176">
        <v>1</v>
      </c>
      <c r="I246" s="177"/>
      <c r="J246" s="176">
        <f>ROUND((ROUND(I246,2))*(ROUND(H246,2)),2)</f>
        <v>0</v>
      </c>
      <c r="K246" s="174" t="s">
        <v>144</v>
      </c>
      <c r="L246" s="38"/>
      <c r="M246" s="178" t="s">
        <v>18</v>
      </c>
      <c r="N246" s="179" t="s">
        <v>46</v>
      </c>
      <c r="O246" s="63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2" t="s">
        <v>464</v>
      </c>
      <c r="AT246" s="182" t="s">
        <v>140</v>
      </c>
      <c r="AU246" s="182" t="s">
        <v>85</v>
      </c>
      <c r="AY246" s="16" t="s">
        <v>137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6" t="s">
        <v>83</v>
      </c>
      <c r="BK246" s="183">
        <f>ROUND((ROUND(I246,2))*(ROUND(H246,2)),2)</f>
        <v>0</v>
      </c>
      <c r="BL246" s="16" t="s">
        <v>464</v>
      </c>
      <c r="BM246" s="182" t="s">
        <v>465</v>
      </c>
    </row>
    <row r="247" spans="1:65" s="2" customFormat="1">
      <c r="A247" s="33"/>
      <c r="B247" s="34"/>
      <c r="C247" s="35"/>
      <c r="D247" s="184" t="s">
        <v>147</v>
      </c>
      <c r="E247" s="35"/>
      <c r="F247" s="185" t="s">
        <v>466</v>
      </c>
      <c r="G247" s="35"/>
      <c r="H247" s="35"/>
      <c r="I247" s="186"/>
      <c r="J247" s="35"/>
      <c r="K247" s="35"/>
      <c r="L247" s="38"/>
      <c r="M247" s="187"/>
      <c r="N247" s="188"/>
      <c r="O247" s="63"/>
      <c r="P247" s="63"/>
      <c r="Q247" s="63"/>
      <c r="R247" s="63"/>
      <c r="S247" s="63"/>
      <c r="T247" s="64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147</v>
      </c>
      <c r="AU247" s="16" t="s">
        <v>85</v>
      </c>
    </row>
    <row r="248" spans="1:65" s="12" customFormat="1" ht="22.9" customHeight="1">
      <c r="B248" s="156"/>
      <c r="C248" s="157"/>
      <c r="D248" s="158" t="s">
        <v>74</v>
      </c>
      <c r="E248" s="170" t="s">
        <v>467</v>
      </c>
      <c r="F248" s="170" t="s">
        <v>468</v>
      </c>
      <c r="G248" s="157"/>
      <c r="H248" s="157"/>
      <c r="I248" s="160"/>
      <c r="J248" s="171">
        <f>BK248</f>
        <v>0</v>
      </c>
      <c r="K248" s="157"/>
      <c r="L248" s="162"/>
      <c r="M248" s="163"/>
      <c r="N248" s="164"/>
      <c r="O248" s="164"/>
      <c r="P248" s="165">
        <f>SUM(P249:P251)</f>
        <v>0</v>
      </c>
      <c r="Q248" s="164"/>
      <c r="R248" s="165">
        <f>SUM(R249:R251)</f>
        <v>0</v>
      </c>
      <c r="S248" s="164"/>
      <c r="T248" s="166">
        <f>SUM(T249:T251)</f>
        <v>0</v>
      </c>
      <c r="AR248" s="167" t="s">
        <v>168</v>
      </c>
      <c r="AT248" s="168" t="s">
        <v>74</v>
      </c>
      <c r="AU248" s="168" t="s">
        <v>83</v>
      </c>
      <c r="AY248" s="167" t="s">
        <v>137</v>
      </c>
      <c r="BK248" s="169">
        <f>SUM(BK249:BK251)</f>
        <v>0</v>
      </c>
    </row>
    <row r="249" spans="1:65" s="2" customFormat="1" ht="16.5" customHeight="1">
      <c r="A249" s="33"/>
      <c r="B249" s="34"/>
      <c r="C249" s="172" t="s">
        <v>469</v>
      </c>
      <c r="D249" s="172" t="s">
        <v>140</v>
      </c>
      <c r="E249" s="173" t="s">
        <v>470</v>
      </c>
      <c r="F249" s="174" t="s">
        <v>468</v>
      </c>
      <c r="G249" s="175" t="s">
        <v>463</v>
      </c>
      <c r="H249" s="176">
        <v>1</v>
      </c>
      <c r="I249" s="177"/>
      <c r="J249" s="176">
        <f>ROUND((ROUND(I249,2))*(ROUND(H249,2)),2)</f>
        <v>0</v>
      </c>
      <c r="K249" s="174" t="s">
        <v>144</v>
      </c>
      <c r="L249" s="38"/>
      <c r="M249" s="178" t="s">
        <v>18</v>
      </c>
      <c r="N249" s="179" t="s">
        <v>46</v>
      </c>
      <c r="O249" s="63"/>
      <c r="P249" s="180">
        <f>O249*H249</f>
        <v>0</v>
      </c>
      <c r="Q249" s="180">
        <v>0</v>
      </c>
      <c r="R249" s="180">
        <f>Q249*H249</f>
        <v>0</v>
      </c>
      <c r="S249" s="180">
        <v>0</v>
      </c>
      <c r="T249" s="181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2" t="s">
        <v>464</v>
      </c>
      <c r="AT249" s="182" t="s">
        <v>140</v>
      </c>
      <c r="AU249" s="182" t="s">
        <v>85</v>
      </c>
      <c r="AY249" s="16" t="s">
        <v>137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6" t="s">
        <v>83</v>
      </c>
      <c r="BK249" s="183">
        <f>ROUND((ROUND(I249,2))*(ROUND(H249,2)),2)</f>
        <v>0</v>
      </c>
      <c r="BL249" s="16" t="s">
        <v>464</v>
      </c>
      <c r="BM249" s="182" t="s">
        <v>471</v>
      </c>
    </row>
    <row r="250" spans="1:65" s="2" customFormat="1">
      <c r="A250" s="33"/>
      <c r="B250" s="34"/>
      <c r="C250" s="35"/>
      <c r="D250" s="184" t="s">
        <v>147</v>
      </c>
      <c r="E250" s="35"/>
      <c r="F250" s="185" t="s">
        <v>472</v>
      </c>
      <c r="G250" s="35"/>
      <c r="H250" s="35"/>
      <c r="I250" s="186"/>
      <c r="J250" s="35"/>
      <c r="K250" s="35"/>
      <c r="L250" s="38"/>
      <c r="M250" s="187"/>
      <c r="N250" s="188"/>
      <c r="O250" s="63"/>
      <c r="P250" s="63"/>
      <c r="Q250" s="63"/>
      <c r="R250" s="63"/>
      <c r="S250" s="63"/>
      <c r="T250" s="64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147</v>
      </c>
      <c r="AU250" s="16" t="s">
        <v>85</v>
      </c>
    </row>
    <row r="251" spans="1:65" s="2" customFormat="1" ht="87.75">
      <c r="A251" s="33"/>
      <c r="B251" s="34"/>
      <c r="C251" s="35"/>
      <c r="D251" s="191" t="s">
        <v>302</v>
      </c>
      <c r="E251" s="35"/>
      <c r="F251" s="221" t="s">
        <v>473</v>
      </c>
      <c r="G251" s="35"/>
      <c r="H251" s="35"/>
      <c r="I251" s="186"/>
      <c r="J251" s="35"/>
      <c r="K251" s="35"/>
      <c r="L251" s="38"/>
      <c r="M251" s="187"/>
      <c r="N251" s="188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302</v>
      </c>
      <c r="AU251" s="16" t="s">
        <v>85</v>
      </c>
    </row>
    <row r="252" spans="1:65" s="12" customFormat="1" ht="22.9" customHeight="1">
      <c r="B252" s="156"/>
      <c r="C252" s="157"/>
      <c r="D252" s="158" t="s">
        <v>74</v>
      </c>
      <c r="E252" s="170" t="s">
        <v>474</v>
      </c>
      <c r="F252" s="170" t="s">
        <v>475</v>
      </c>
      <c r="G252" s="157"/>
      <c r="H252" s="157"/>
      <c r="I252" s="160"/>
      <c r="J252" s="171">
        <f>BK252</f>
        <v>0</v>
      </c>
      <c r="K252" s="157"/>
      <c r="L252" s="162"/>
      <c r="M252" s="163"/>
      <c r="N252" s="164"/>
      <c r="O252" s="164"/>
      <c r="P252" s="165">
        <f>SUM(P253:P254)</f>
        <v>0</v>
      </c>
      <c r="Q252" s="164"/>
      <c r="R252" s="165">
        <f>SUM(R253:R254)</f>
        <v>0</v>
      </c>
      <c r="S252" s="164"/>
      <c r="T252" s="166">
        <f>SUM(T253:T254)</f>
        <v>0</v>
      </c>
      <c r="AR252" s="167" t="s">
        <v>168</v>
      </c>
      <c r="AT252" s="168" t="s">
        <v>74</v>
      </c>
      <c r="AU252" s="168" t="s">
        <v>83</v>
      </c>
      <c r="AY252" s="167" t="s">
        <v>137</v>
      </c>
      <c r="BK252" s="169">
        <f>SUM(BK253:BK254)</f>
        <v>0</v>
      </c>
    </row>
    <row r="253" spans="1:65" s="2" customFormat="1" ht="16.5" customHeight="1">
      <c r="A253" s="33"/>
      <c r="B253" s="34"/>
      <c r="C253" s="172" t="s">
        <v>476</v>
      </c>
      <c r="D253" s="172" t="s">
        <v>140</v>
      </c>
      <c r="E253" s="173" t="s">
        <v>477</v>
      </c>
      <c r="F253" s="174" t="s">
        <v>478</v>
      </c>
      <c r="G253" s="175" t="s">
        <v>463</v>
      </c>
      <c r="H253" s="176">
        <v>1</v>
      </c>
      <c r="I253" s="177"/>
      <c r="J253" s="176">
        <f>ROUND((ROUND(I253,2))*(ROUND(H253,2)),2)</f>
        <v>0</v>
      </c>
      <c r="K253" s="174" t="s">
        <v>144</v>
      </c>
      <c r="L253" s="38"/>
      <c r="M253" s="178" t="s">
        <v>18</v>
      </c>
      <c r="N253" s="179" t="s">
        <v>46</v>
      </c>
      <c r="O253" s="63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2" t="s">
        <v>464</v>
      </c>
      <c r="AT253" s="182" t="s">
        <v>140</v>
      </c>
      <c r="AU253" s="182" t="s">
        <v>85</v>
      </c>
      <c r="AY253" s="16" t="s">
        <v>137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6" t="s">
        <v>83</v>
      </c>
      <c r="BK253" s="183">
        <f>ROUND((ROUND(I253,2))*(ROUND(H253,2)),2)</f>
        <v>0</v>
      </c>
      <c r="BL253" s="16" t="s">
        <v>464</v>
      </c>
      <c r="BM253" s="182" t="s">
        <v>479</v>
      </c>
    </row>
    <row r="254" spans="1:65" s="2" customFormat="1">
      <c r="A254" s="33"/>
      <c r="B254" s="34"/>
      <c r="C254" s="35"/>
      <c r="D254" s="184" t="s">
        <v>147</v>
      </c>
      <c r="E254" s="35"/>
      <c r="F254" s="185" t="s">
        <v>480</v>
      </c>
      <c r="G254" s="35"/>
      <c r="H254" s="35"/>
      <c r="I254" s="186"/>
      <c r="J254" s="35"/>
      <c r="K254" s="35"/>
      <c r="L254" s="38"/>
      <c r="M254" s="187"/>
      <c r="N254" s="188"/>
      <c r="O254" s="63"/>
      <c r="P254" s="63"/>
      <c r="Q254" s="63"/>
      <c r="R254" s="63"/>
      <c r="S254" s="63"/>
      <c r="T254" s="64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6" t="s">
        <v>147</v>
      </c>
      <c r="AU254" s="16" t="s">
        <v>85</v>
      </c>
    </row>
    <row r="255" spans="1:65" s="12" customFormat="1" ht="22.9" customHeight="1">
      <c r="B255" s="156"/>
      <c r="C255" s="157"/>
      <c r="D255" s="158" t="s">
        <v>74</v>
      </c>
      <c r="E255" s="170" t="s">
        <v>481</v>
      </c>
      <c r="F255" s="170" t="s">
        <v>482</v>
      </c>
      <c r="G255" s="157"/>
      <c r="H255" s="157"/>
      <c r="I255" s="160"/>
      <c r="J255" s="171">
        <f>BK255</f>
        <v>0</v>
      </c>
      <c r="K255" s="157"/>
      <c r="L255" s="162"/>
      <c r="M255" s="163"/>
      <c r="N255" s="164"/>
      <c r="O255" s="164"/>
      <c r="P255" s="165">
        <f>SUM(P256:P258)</f>
        <v>0</v>
      </c>
      <c r="Q255" s="164"/>
      <c r="R255" s="165">
        <f>SUM(R256:R258)</f>
        <v>0</v>
      </c>
      <c r="S255" s="164"/>
      <c r="T255" s="166">
        <f>SUM(T256:T258)</f>
        <v>0</v>
      </c>
      <c r="AR255" s="167" t="s">
        <v>168</v>
      </c>
      <c r="AT255" s="168" t="s">
        <v>74</v>
      </c>
      <c r="AU255" s="168" t="s">
        <v>83</v>
      </c>
      <c r="AY255" s="167" t="s">
        <v>137</v>
      </c>
      <c r="BK255" s="169">
        <f>SUM(BK256:BK258)</f>
        <v>0</v>
      </c>
    </row>
    <row r="256" spans="1:65" s="2" customFormat="1" ht="16.5" customHeight="1">
      <c r="A256" s="33"/>
      <c r="B256" s="34"/>
      <c r="C256" s="172" t="s">
        <v>483</v>
      </c>
      <c r="D256" s="172" t="s">
        <v>140</v>
      </c>
      <c r="E256" s="173" t="s">
        <v>484</v>
      </c>
      <c r="F256" s="174" t="s">
        <v>482</v>
      </c>
      <c r="G256" s="175" t="s">
        <v>463</v>
      </c>
      <c r="H256" s="176">
        <v>1</v>
      </c>
      <c r="I256" s="177"/>
      <c r="J256" s="176">
        <f>ROUND((ROUND(I256,2))*(ROUND(H256,2)),2)</f>
        <v>0</v>
      </c>
      <c r="K256" s="174" t="s">
        <v>144</v>
      </c>
      <c r="L256" s="38"/>
      <c r="M256" s="178" t="s">
        <v>18</v>
      </c>
      <c r="N256" s="179" t="s">
        <v>46</v>
      </c>
      <c r="O256" s="63"/>
      <c r="P256" s="180">
        <f>O256*H256</f>
        <v>0</v>
      </c>
      <c r="Q256" s="180">
        <v>0</v>
      </c>
      <c r="R256" s="180">
        <f>Q256*H256</f>
        <v>0</v>
      </c>
      <c r="S256" s="180">
        <v>0</v>
      </c>
      <c r="T256" s="181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2" t="s">
        <v>464</v>
      </c>
      <c r="AT256" s="182" t="s">
        <v>140</v>
      </c>
      <c r="AU256" s="182" t="s">
        <v>85</v>
      </c>
      <c r="AY256" s="16" t="s">
        <v>137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6" t="s">
        <v>83</v>
      </c>
      <c r="BK256" s="183">
        <f>ROUND((ROUND(I256,2))*(ROUND(H256,2)),2)</f>
        <v>0</v>
      </c>
      <c r="BL256" s="16" t="s">
        <v>464</v>
      </c>
      <c r="BM256" s="182" t="s">
        <v>485</v>
      </c>
    </row>
    <row r="257" spans="1:65" s="2" customFormat="1">
      <c r="A257" s="33"/>
      <c r="B257" s="34"/>
      <c r="C257" s="35"/>
      <c r="D257" s="184" t="s">
        <v>147</v>
      </c>
      <c r="E257" s="35"/>
      <c r="F257" s="185" t="s">
        <v>486</v>
      </c>
      <c r="G257" s="35"/>
      <c r="H257" s="35"/>
      <c r="I257" s="186"/>
      <c r="J257" s="35"/>
      <c r="K257" s="35"/>
      <c r="L257" s="38"/>
      <c r="M257" s="187"/>
      <c r="N257" s="188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147</v>
      </c>
      <c r="AU257" s="16" t="s">
        <v>85</v>
      </c>
    </row>
    <row r="258" spans="1:65" s="2" customFormat="1" ht="97.5">
      <c r="A258" s="33"/>
      <c r="B258" s="34"/>
      <c r="C258" s="35"/>
      <c r="D258" s="191" t="s">
        <v>302</v>
      </c>
      <c r="E258" s="35"/>
      <c r="F258" s="221" t="s">
        <v>487</v>
      </c>
      <c r="G258" s="35"/>
      <c r="H258" s="35"/>
      <c r="I258" s="186"/>
      <c r="J258" s="35"/>
      <c r="K258" s="35"/>
      <c r="L258" s="38"/>
      <c r="M258" s="187"/>
      <c r="N258" s="188"/>
      <c r="O258" s="63"/>
      <c r="P258" s="63"/>
      <c r="Q258" s="63"/>
      <c r="R258" s="63"/>
      <c r="S258" s="63"/>
      <c r="T258" s="64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6" t="s">
        <v>302</v>
      </c>
      <c r="AU258" s="16" t="s">
        <v>85</v>
      </c>
    </row>
    <row r="259" spans="1:65" s="12" customFormat="1" ht="22.9" customHeight="1">
      <c r="B259" s="156"/>
      <c r="C259" s="157"/>
      <c r="D259" s="158" t="s">
        <v>74</v>
      </c>
      <c r="E259" s="170" t="s">
        <v>488</v>
      </c>
      <c r="F259" s="170" t="s">
        <v>489</v>
      </c>
      <c r="G259" s="157"/>
      <c r="H259" s="157"/>
      <c r="I259" s="160"/>
      <c r="J259" s="171">
        <f>BK259</f>
        <v>0</v>
      </c>
      <c r="K259" s="157"/>
      <c r="L259" s="162"/>
      <c r="M259" s="163"/>
      <c r="N259" s="164"/>
      <c r="O259" s="164"/>
      <c r="P259" s="165">
        <f>SUM(P260:P273)</f>
        <v>0</v>
      </c>
      <c r="Q259" s="164"/>
      <c r="R259" s="165">
        <f>SUM(R260:R273)</f>
        <v>0</v>
      </c>
      <c r="S259" s="164"/>
      <c r="T259" s="166">
        <f>SUM(T260:T273)</f>
        <v>0</v>
      </c>
      <c r="AR259" s="167" t="s">
        <v>168</v>
      </c>
      <c r="AT259" s="168" t="s">
        <v>74</v>
      </c>
      <c r="AU259" s="168" t="s">
        <v>83</v>
      </c>
      <c r="AY259" s="167" t="s">
        <v>137</v>
      </c>
      <c r="BK259" s="169">
        <f>SUM(BK260:BK273)</f>
        <v>0</v>
      </c>
    </row>
    <row r="260" spans="1:65" s="2" customFormat="1" ht="33" customHeight="1">
      <c r="A260" s="33"/>
      <c r="B260" s="34"/>
      <c r="C260" s="172" t="s">
        <v>490</v>
      </c>
      <c r="D260" s="172" t="s">
        <v>140</v>
      </c>
      <c r="E260" s="173" t="s">
        <v>491</v>
      </c>
      <c r="F260" s="174" t="s">
        <v>492</v>
      </c>
      <c r="G260" s="175" t="s">
        <v>463</v>
      </c>
      <c r="H260" s="176">
        <v>1</v>
      </c>
      <c r="I260" s="177"/>
      <c r="J260" s="176">
        <f>ROUND((ROUND(I260,2))*(ROUND(H260,2)),2)</f>
        <v>0</v>
      </c>
      <c r="K260" s="174" t="s">
        <v>280</v>
      </c>
      <c r="L260" s="38"/>
      <c r="M260" s="178" t="s">
        <v>18</v>
      </c>
      <c r="N260" s="179" t="s">
        <v>46</v>
      </c>
      <c r="O260" s="63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2" t="s">
        <v>464</v>
      </c>
      <c r="AT260" s="182" t="s">
        <v>140</v>
      </c>
      <c r="AU260" s="182" t="s">
        <v>85</v>
      </c>
      <c r="AY260" s="16" t="s">
        <v>137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6" t="s">
        <v>83</v>
      </c>
      <c r="BK260" s="183">
        <f>ROUND((ROUND(I260,2))*(ROUND(H260,2)),2)</f>
        <v>0</v>
      </c>
      <c r="BL260" s="16" t="s">
        <v>464</v>
      </c>
      <c r="BM260" s="182" t="s">
        <v>493</v>
      </c>
    </row>
    <row r="261" spans="1:65" s="2" customFormat="1" ht="68.25">
      <c r="A261" s="33"/>
      <c r="B261" s="34"/>
      <c r="C261" s="35"/>
      <c r="D261" s="191" t="s">
        <v>302</v>
      </c>
      <c r="E261" s="35"/>
      <c r="F261" s="221" t="s">
        <v>494</v>
      </c>
      <c r="G261" s="35"/>
      <c r="H261" s="35"/>
      <c r="I261" s="186"/>
      <c r="J261" s="35"/>
      <c r="K261" s="35"/>
      <c r="L261" s="38"/>
      <c r="M261" s="187"/>
      <c r="N261" s="188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302</v>
      </c>
      <c r="AU261" s="16" t="s">
        <v>85</v>
      </c>
    </row>
    <row r="262" spans="1:65" s="2" customFormat="1" ht="16.5" customHeight="1">
      <c r="A262" s="33"/>
      <c r="B262" s="34"/>
      <c r="C262" s="172" t="s">
        <v>495</v>
      </c>
      <c r="D262" s="172" t="s">
        <v>140</v>
      </c>
      <c r="E262" s="173" t="s">
        <v>496</v>
      </c>
      <c r="F262" s="174" t="s">
        <v>497</v>
      </c>
      <c r="G262" s="175" t="s">
        <v>463</v>
      </c>
      <c r="H262" s="176">
        <v>1</v>
      </c>
      <c r="I262" s="177"/>
      <c r="J262" s="176">
        <f>ROUND((ROUND(I262,2))*(ROUND(H262,2)),2)</f>
        <v>0</v>
      </c>
      <c r="K262" s="174" t="s">
        <v>144</v>
      </c>
      <c r="L262" s="38"/>
      <c r="M262" s="178" t="s">
        <v>18</v>
      </c>
      <c r="N262" s="179" t="s">
        <v>46</v>
      </c>
      <c r="O262" s="63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2" t="s">
        <v>464</v>
      </c>
      <c r="AT262" s="182" t="s">
        <v>140</v>
      </c>
      <c r="AU262" s="182" t="s">
        <v>85</v>
      </c>
      <c r="AY262" s="16" t="s">
        <v>137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6" t="s">
        <v>83</v>
      </c>
      <c r="BK262" s="183">
        <f>ROUND((ROUND(I262,2))*(ROUND(H262,2)),2)</f>
        <v>0</v>
      </c>
      <c r="BL262" s="16" t="s">
        <v>464</v>
      </c>
      <c r="BM262" s="182" t="s">
        <v>498</v>
      </c>
    </row>
    <row r="263" spans="1:65" s="2" customFormat="1">
      <c r="A263" s="33"/>
      <c r="B263" s="34"/>
      <c r="C263" s="35"/>
      <c r="D263" s="184" t="s">
        <v>147</v>
      </c>
      <c r="E263" s="35"/>
      <c r="F263" s="185" t="s">
        <v>499</v>
      </c>
      <c r="G263" s="35"/>
      <c r="H263" s="35"/>
      <c r="I263" s="186"/>
      <c r="J263" s="35"/>
      <c r="K263" s="35"/>
      <c r="L263" s="38"/>
      <c r="M263" s="187"/>
      <c r="N263" s="188"/>
      <c r="O263" s="63"/>
      <c r="P263" s="63"/>
      <c r="Q263" s="63"/>
      <c r="R263" s="63"/>
      <c r="S263" s="63"/>
      <c r="T263" s="64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147</v>
      </c>
      <c r="AU263" s="16" t="s">
        <v>85</v>
      </c>
    </row>
    <row r="264" spans="1:65" s="2" customFormat="1" ht="29.25">
      <c r="A264" s="33"/>
      <c r="B264" s="34"/>
      <c r="C264" s="35"/>
      <c r="D264" s="191" t="s">
        <v>302</v>
      </c>
      <c r="E264" s="35"/>
      <c r="F264" s="221" t="s">
        <v>500</v>
      </c>
      <c r="G264" s="35"/>
      <c r="H264" s="35"/>
      <c r="I264" s="186"/>
      <c r="J264" s="35"/>
      <c r="K264" s="35"/>
      <c r="L264" s="38"/>
      <c r="M264" s="187"/>
      <c r="N264" s="188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302</v>
      </c>
      <c r="AU264" s="16" t="s">
        <v>85</v>
      </c>
    </row>
    <row r="265" spans="1:65" s="2" customFormat="1" ht="24.2" customHeight="1">
      <c r="A265" s="33"/>
      <c r="B265" s="34"/>
      <c r="C265" s="172" t="s">
        <v>501</v>
      </c>
      <c r="D265" s="172" t="s">
        <v>140</v>
      </c>
      <c r="E265" s="173" t="s">
        <v>502</v>
      </c>
      <c r="F265" s="174" t="s">
        <v>503</v>
      </c>
      <c r="G265" s="175" t="s">
        <v>463</v>
      </c>
      <c r="H265" s="176">
        <v>1</v>
      </c>
      <c r="I265" s="177"/>
      <c r="J265" s="176">
        <f>ROUND((ROUND(I265,2))*(ROUND(H265,2)),2)</f>
        <v>0</v>
      </c>
      <c r="K265" s="174" t="s">
        <v>144</v>
      </c>
      <c r="L265" s="38"/>
      <c r="M265" s="178" t="s">
        <v>18</v>
      </c>
      <c r="N265" s="179" t="s">
        <v>46</v>
      </c>
      <c r="O265" s="63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2" t="s">
        <v>464</v>
      </c>
      <c r="AT265" s="182" t="s">
        <v>140</v>
      </c>
      <c r="AU265" s="182" t="s">
        <v>85</v>
      </c>
      <c r="AY265" s="16" t="s">
        <v>137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6" t="s">
        <v>83</v>
      </c>
      <c r="BK265" s="183">
        <f>ROUND((ROUND(I265,2))*(ROUND(H265,2)),2)</f>
        <v>0</v>
      </c>
      <c r="BL265" s="16" t="s">
        <v>464</v>
      </c>
      <c r="BM265" s="182" t="s">
        <v>504</v>
      </c>
    </row>
    <row r="266" spans="1:65" s="2" customFormat="1">
      <c r="A266" s="33"/>
      <c r="B266" s="34"/>
      <c r="C266" s="35"/>
      <c r="D266" s="184" t="s">
        <v>147</v>
      </c>
      <c r="E266" s="35"/>
      <c r="F266" s="185" t="s">
        <v>505</v>
      </c>
      <c r="G266" s="35"/>
      <c r="H266" s="35"/>
      <c r="I266" s="186"/>
      <c r="J266" s="35"/>
      <c r="K266" s="35"/>
      <c r="L266" s="38"/>
      <c r="M266" s="187"/>
      <c r="N266" s="188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147</v>
      </c>
      <c r="AU266" s="16" t="s">
        <v>85</v>
      </c>
    </row>
    <row r="267" spans="1:65" s="2" customFormat="1" ht="39">
      <c r="A267" s="33"/>
      <c r="B267" s="34"/>
      <c r="C267" s="35"/>
      <c r="D267" s="191" t="s">
        <v>302</v>
      </c>
      <c r="E267" s="35"/>
      <c r="F267" s="221" t="s">
        <v>506</v>
      </c>
      <c r="G267" s="35"/>
      <c r="H267" s="35"/>
      <c r="I267" s="186"/>
      <c r="J267" s="35"/>
      <c r="K267" s="35"/>
      <c r="L267" s="38"/>
      <c r="M267" s="187"/>
      <c r="N267" s="188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6" t="s">
        <v>302</v>
      </c>
      <c r="AU267" s="16" t="s">
        <v>85</v>
      </c>
    </row>
    <row r="268" spans="1:65" s="2" customFormat="1" ht="16.5" customHeight="1">
      <c r="A268" s="33"/>
      <c r="B268" s="34"/>
      <c r="C268" s="172" t="s">
        <v>507</v>
      </c>
      <c r="D268" s="172" t="s">
        <v>140</v>
      </c>
      <c r="E268" s="173" t="s">
        <v>508</v>
      </c>
      <c r="F268" s="174" t="s">
        <v>509</v>
      </c>
      <c r="G268" s="175" t="s">
        <v>463</v>
      </c>
      <c r="H268" s="176">
        <v>1</v>
      </c>
      <c r="I268" s="177"/>
      <c r="J268" s="176">
        <f>ROUND((ROUND(I268,2))*(ROUND(H268,2)),2)</f>
        <v>0</v>
      </c>
      <c r="K268" s="174" t="s">
        <v>144</v>
      </c>
      <c r="L268" s="38"/>
      <c r="M268" s="178" t="s">
        <v>18</v>
      </c>
      <c r="N268" s="179" t="s">
        <v>46</v>
      </c>
      <c r="O268" s="63"/>
      <c r="P268" s="180">
        <f>O268*H268</f>
        <v>0</v>
      </c>
      <c r="Q268" s="180">
        <v>0</v>
      </c>
      <c r="R268" s="180">
        <f>Q268*H268</f>
        <v>0</v>
      </c>
      <c r="S268" s="180">
        <v>0</v>
      </c>
      <c r="T268" s="181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2" t="s">
        <v>464</v>
      </c>
      <c r="AT268" s="182" t="s">
        <v>140</v>
      </c>
      <c r="AU268" s="182" t="s">
        <v>85</v>
      </c>
      <c r="AY268" s="16" t="s">
        <v>137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6" t="s">
        <v>83</v>
      </c>
      <c r="BK268" s="183">
        <f>ROUND((ROUND(I268,2))*(ROUND(H268,2)),2)</f>
        <v>0</v>
      </c>
      <c r="BL268" s="16" t="s">
        <v>464</v>
      </c>
      <c r="BM268" s="182" t="s">
        <v>510</v>
      </c>
    </row>
    <row r="269" spans="1:65" s="2" customFormat="1">
      <c r="A269" s="33"/>
      <c r="B269" s="34"/>
      <c r="C269" s="35"/>
      <c r="D269" s="184" t="s">
        <v>147</v>
      </c>
      <c r="E269" s="35"/>
      <c r="F269" s="185" t="s">
        <v>511</v>
      </c>
      <c r="G269" s="35"/>
      <c r="H269" s="35"/>
      <c r="I269" s="186"/>
      <c r="J269" s="35"/>
      <c r="K269" s="35"/>
      <c r="L269" s="38"/>
      <c r="M269" s="187"/>
      <c r="N269" s="188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147</v>
      </c>
      <c r="AU269" s="16" t="s">
        <v>85</v>
      </c>
    </row>
    <row r="270" spans="1:65" s="2" customFormat="1" ht="87.75">
      <c r="A270" s="33"/>
      <c r="B270" s="34"/>
      <c r="C270" s="35"/>
      <c r="D270" s="191" t="s">
        <v>302</v>
      </c>
      <c r="E270" s="35"/>
      <c r="F270" s="221" t="s">
        <v>512</v>
      </c>
      <c r="G270" s="35"/>
      <c r="H270" s="35"/>
      <c r="I270" s="186"/>
      <c r="J270" s="35"/>
      <c r="K270" s="35"/>
      <c r="L270" s="38"/>
      <c r="M270" s="187"/>
      <c r="N270" s="188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302</v>
      </c>
      <c r="AU270" s="16" t="s">
        <v>85</v>
      </c>
    </row>
    <row r="271" spans="1:65" s="2" customFormat="1" ht="16.5" customHeight="1">
      <c r="A271" s="33"/>
      <c r="B271" s="34"/>
      <c r="C271" s="172" t="s">
        <v>513</v>
      </c>
      <c r="D271" s="172" t="s">
        <v>140</v>
      </c>
      <c r="E271" s="173" t="s">
        <v>514</v>
      </c>
      <c r="F271" s="174" t="s">
        <v>515</v>
      </c>
      <c r="G271" s="175" t="s">
        <v>463</v>
      </c>
      <c r="H271" s="176">
        <v>1</v>
      </c>
      <c r="I271" s="177"/>
      <c r="J271" s="176">
        <f>ROUND((ROUND(I271,2))*(ROUND(H271,2)),2)</f>
        <v>0</v>
      </c>
      <c r="K271" s="174" t="s">
        <v>144</v>
      </c>
      <c r="L271" s="38"/>
      <c r="M271" s="178" t="s">
        <v>18</v>
      </c>
      <c r="N271" s="179" t="s">
        <v>46</v>
      </c>
      <c r="O271" s="63"/>
      <c r="P271" s="180">
        <f>O271*H271</f>
        <v>0</v>
      </c>
      <c r="Q271" s="180">
        <v>0</v>
      </c>
      <c r="R271" s="180">
        <f>Q271*H271</f>
        <v>0</v>
      </c>
      <c r="S271" s="180">
        <v>0</v>
      </c>
      <c r="T271" s="181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2" t="s">
        <v>464</v>
      </c>
      <c r="AT271" s="182" t="s">
        <v>140</v>
      </c>
      <c r="AU271" s="182" t="s">
        <v>85</v>
      </c>
      <c r="AY271" s="16" t="s">
        <v>137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6" t="s">
        <v>83</v>
      </c>
      <c r="BK271" s="183">
        <f>ROUND((ROUND(I271,2))*(ROUND(H271,2)),2)</f>
        <v>0</v>
      </c>
      <c r="BL271" s="16" t="s">
        <v>464</v>
      </c>
      <c r="BM271" s="182" t="s">
        <v>516</v>
      </c>
    </row>
    <row r="272" spans="1:65" s="2" customFormat="1">
      <c r="A272" s="33"/>
      <c r="B272" s="34"/>
      <c r="C272" s="35"/>
      <c r="D272" s="184" t="s">
        <v>147</v>
      </c>
      <c r="E272" s="35"/>
      <c r="F272" s="185" t="s">
        <v>517</v>
      </c>
      <c r="G272" s="35"/>
      <c r="H272" s="35"/>
      <c r="I272" s="186"/>
      <c r="J272" s="35"/>
      <c r="K272" s="35"/>
      <c r="L272" s="38"/>
      <c r="M272" s="187"/>
      <c r="N272" s="188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147</v>
      </c>
      <c r="AU272" s="16" t="s">
        <v>85</v>
      </c>
    </row>
    <row r="273" spans="1:47" s="2" customFormat="1" ht="48.75">
      <c r="A273" s="33"/>
      <c r="B273" s="34"/>
      <c r="C273" s="35"/>
      <c r="D273" s="191" t="s">
        <v>302</v>
      </c>
      <c r="E273" s="35"/>
      <c r="F273" s="221" t="s">
        <v>518</v>
      </c>
      <c r="G273" s="35"/>
      <c r="H273" s="35"/>
      <c r="I273" s="186"/>
      <c r="J273" s="35"/>
      <c r="K273" s="35"/>
      <c r="L273" s="38"/>
      <c r="M273" s="222"/>
      <c r="N273" s="223"/>
      <c r="O273" s="224"/>
      <c r="P273" s="224"/>
      <c r="Q273" s="224"/>
      <c r="R273" s="224"/>
      <c r="S273" s="224"/>
      <c r="T273" s="225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302</v>
      </c>
      <c r="AU273" s="16" t="s">
        <v>85</v>
      </c>
    </row>
    <row r="274" spans="1:47" s="2" customFormat="1" ht="6.95" customHeight="1">
      <c r="A274" s="33"/>
      <c r="B274" s="46"/>
      <c r="C274" s="47"/>
      <c r="D274" s="47"/>
      <c r="E274" s="47"/>
      <c r="F274" s="47"/>
      <c r="G274" s="47"/>
      <c r="H274" s="47"/>
      <c r="I274" s="47"/>
      <c r="J274" s="47"/>
      <c r="K274" s="47"/>
      <c r="L274" s="38"/>
      <c r="M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</row>
  </sheetData>
  <sheetProtection algorithmName="SHA-512" hashValue="Je9BnDxtROVmbtc+vlJU0f9loIH4KA1UwXTfc+ALuES6F6fWA1nZYylvAohmHACNaP+nQznRD+G8fH0xTs/xwQ==" saltValue="EQ2jVWLh0z4OJ/O6qoTh1A==" spinCount="100000" sheet="1" objects="1" scenarios="1"/>
  <autoFilter ref="C99:K273" xr:uid="{00000000-0009-0000-0000-000001000000}"/>
  <mergeCells count="9">
    <mergeCell ref="E50:H50"/>
    <mergeCell ref="E90:H90"/>
    <mergeCell ref="E92:H92"/>
    <mergeCell ref="L2:V2"/>
    <mergeCell ref="E7:H7"/>
    <mergeCell ref="E9:H9"/>
    <mergeCell ref="E18:H18"/>
    <mergeCell ref="E27:H27"/>
    <mergeCell ref="E48:H48"/>
  </mergeCells>
  <hyperlinks>
    <hyperlink ref="F104" r:id="rId1" xr:uid="{00000000-0004-0000-0100-000000000000}"/>
    <hyperlink ref="F107" r:id="rId2" xr:uid="{00000000-0004-0000-0100-000001000000}"/>
    <hyperlink ref="F113" r:id="rId3" xr:uid="{00000000-0004-0000-0100-000002000000}"/>
    <hyperlink ref="F115" r:id="rId4" xr:uid="{00000000-0004-0000-0100-000003000000}"/>
    <hyperlink ref="F117" r:id="rId5" xr:uid="{00000000-0004-0000-0100-000004000000}"/>
    <hyperlink ref="F121" r:id="rId6" xr:uid="{00000000-0004-0000-0100-000005000000}"/>
    <hyperlink ref="F123" r:id="rId7" xr:uid="{00000000-0004-0000-0100-000006000000}"/>
    <hyperlink ref="F125" r:id="rId8" xr:uid="{00000000-0004-0000-0100-000007000000}"/>
    <hyperlink ref="F127" r:id="rId9" xr:uid="{00000000-0004-0000-0100-000008000000}"/>
    <hyperlink ref="F129" r:id="rId10" xr:uid="{00000000-0004-0000-0100-000009000000}"/>
    <hyperlink ref="F136" r:id="rId11" xr:uid="{00000000-0004-0000-0100-00000A000000}"/>
    <hyperlink ref="F140" r:id="rId12" xr:uid="{00000000-0004-0000-0100-00000B000000}"/>
    <hyperlink ref="F142" r:id="rId13" xr:uid="{00000000-0004-0000-0100-00000C000000}"/>
    <hyperlink ref="F144" r:id="rId14" xr:uid="{00000000-0004-0000-0100-00000D000000}"/>
    <hyperlink ref="F147" r:id="rId15" xr:uid="{00000000-0004-0000-0100-00000E000000}"/>
    <hyperlink ref="F149" r:id="rId16" xr:uid="{00000000-0004-0000-0100-00000F000000}"/>
    <hyperlink ref="F152" r:id="rId17" xr:uid="{00000000-0004-0000-0100-000010000000}"/>
    <hyperlink ref="F156" r:id="rId18" xr:uid="{00000000-0004-0000-0100-000011000000}"/>
    <hyperlink ref="F158" r:id="rId19" xr:uid="{00000000-0004-0000-0100-000012000000}"/>
    <hyperlink ref="F162" r:id="rId20" xr:uid="{00000000-0004-0000-0100-000013000000}"/>
    <hyperlink ref="F164" r:id="rId21" xr:uid="{00000000-0004-0000-0100-000014000000}"/>
    <hyperlink ref="F174" r:id="rId22" xr:uid="{00000000-0004-0000-0100-000015000000}"/>
    <hyperlink ref="F179" r:id="rId23" xr:uid="{00000000-0004-0000-0100-000016000000}"/>
    <hyperlink ref="F181" r:id="rId24" xr:uid="{00000000-0004-0000-0100-000017000000}"/>
    <hyperlink ref="F184" r:id="rId25" xr:uid="{00000000-0004-0000-0100-000018000000}"/>
    <hyperlink ref="F188" r:id="rId26" xr:uid="{00000000-0004-0000-0100-000019000000}"/>
    <hyperlink ref="F190" r:id="rId27" xr:uid="{00000000-0004-0000-0100-00001A000000}"/>
    <hyperlink ref="F192" r:id="rId28" xr:uid="{00000000-0004-0000-0100-00001B000000}"/>
    <hyperlink ref="F195" r:id="rId29" xr:uid="{00000000-0004-0000-0100-00001C000000}"/>
    <hyperlink ref="F197" r:id="rId30" xr:uid="{00000000-0004-0000-0100-00001D000000}"/>
    <hyperlink ref="F199" r:id="rId31" xr:uid="{00000000-0004-0000-0100-00001E000000}"/>
    <hyperlink ref="F201" r:id="rId32" xr:uid="{00000000-0004-0000-0100-00001F000000}"/>
    <hyperlink ref="F203" r:id="rId33" xr:uid="{00000000-0004-0000-0100-000020000000}"/>
    <hyperlink ref="F205" r:id="rId34" xr:uid="{00000000-0004-0000-0100-000021000000}"/>
    <hyperlink ref="F208" r:id="rId35" xr:uid="{00000000-0004-0000-0100-000022000000}"/>
    <hyperlink ref="F212" r:id="rId36" xr:uid="{00000000-0004-0000-0100-000023000000}"/>
    <hyperlink ref="F214" r:id="rId37" xr:uid="{00000000-0004-0000-0100-000024000000}"/>
    <hyperlink ref="F216" r:id="rId38" xr:uid="{00000000-0004-0000-0100-000025000000}"/>
    <hyperlink ref="F218" r:id="rId39" xr:uid="{00000000-0004-0000-0100-000026000000}"/>
    <hyperlink ref="F221" r:id="rId40" xr:uid="{00000000-0004-0000-0100-000027000000}"/>
    <hyperlink ref="F223" r:id="rId41" xr:uid="{00000000-0004-0000-0100-000028000000}"/>
    <hyperlink ref="F225" r:id="rId42" xr:uid="{00000000-0004-0000-0100-000029000000}"/>
    <hyperlink ref="F227" r:id="rId43" xr:uid="{00000000-0004-0000-0100-00002A000000}"/>
    <hyperlink ref="F230" r:id="rId44" xr:uid="{00000000-0004-0000-0100-00002B000000}"/>
    <hyperlink ref="F232" r:id="rId45" xr:uid="{00000000-0004-0000-0100-00002C000000}"/>
    <hyperlink ref="F235" r:id="rId46" xr:uid="{00000000-0004-0000-0100-00002D000000}"/>
    <hyperlink ref="F237" r:id="rId47" xr:uid="{00000000-0004-0000-0100-00002E000000}"/>
    <hyperlink ref="F247" r:id="rId48" xr:uid="{00000000-0004-0000-0100-00002F000000}"/>
    <hyperlink ref="F250" r:id="rId49" xr:uid="{00000000-0004-0000-0100-000030000000}"/>
    <hyperlink ref="F254" r:id="rId50" xr:uid="{00000000-0004-0000-0100-000031000000}"/>
    <hyperlink ref="F257" r:id="rId51" xr:uid="{00000000-0004-0000-0100-000032000000}"/>
    <hyperlink ref="F263" r:id="rId52" xr:uid="{00000000-0004-0000-0100-000033000000}"/>
    <hyperlink ref="F266" r:id="rId53" xr:uid="{00000000-0004-0000-0100-000034000000}"/>
    <hyperlink ref="F269" r:id="rId54" xr:uid="{00000000-0004-0000-0100-000035000000}"/>
    <hyperlink ref="F272" r:id="rId55" xr:uid="{00000000-0004-0000-0100-00003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BM152"/>
  <sheetViews>
    <sheetView showGridLines="0" tabSelected="1" topLeftCell="A119" workbookViewId="0">
      <selection activeCell="G141" sqref="G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6" t="s">
        <v>88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15</v>
      </c>
      <c r="L6" s="19"/>
    </row>
    <row r="7" spans="1:46" s="1" customFormat="1" ht="16.5" customHeight="1">
      <c r="B7" s="19"/>
      <c r="E7" s="269" t="str">
        <f>'Rekapitulace stavby'!K6</f>
        <v>Dochlazení administrativních prostor ČNB - DP01 = EST1 + E6P1</v>
      </c>
      <c r="F7" s="270"/>
      <c r="G7" s="270"/>
      <c r="H7" s="270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1" t="s">
        <v>519</v>
      </c>
      <c r="F9" s="272"/>
      <c r="G9" s="272"/>
      <c r="H9" s="27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18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73" t="str">
        <f>'Rekapitulace stavby'!E14</f>
        <v>Vyplň údaj</v>
      </c>
      <c r="F18" s="274"/>
      <c r="G18" s="274"/>
      <c r="H18" s="274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520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75" t="s">
        <v>96</v>
      </c>
      <c r="F27" s="275"/>
      <c r="G27" s="275"/>
      <c r="H27" s="27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ROUND(J87,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ROUND((SUM(BE87:BE151)),  2)</f>
        <v>0</v>
      </c>
      <c r="G33" s="33"/>
      <c r="H33" s="33"/>
      <c r="I33" s="117">
        <v>0.21</v>
      </c>
      <c r="J33" s="116">
        <f>ROUND(((SUM(BE87:BE151))*I33),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ROUND((SUM(BF87:BF151)),  2)</f>
        <v>0</v>
      </c>
      <c r="G34" s="33"/>
      <c r="H34" s="33"/>
      <c r="I34" s="117">
        <v>0.15</v>
      </c>
      <c r="J34" s="116">
        <f>ROUND(((SUM(BF87:BF151))*I34),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ROUND((SUM(BG87:BG151)),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ROUND((SUM(BH87:BH151)),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ROUND((SUM(BI87:BI151)),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67" t="str">
        <f>E7</f>
        <v>Dochlazení administrativních prostor ČNB - DP01 = EST1 + E6P1</v>
      </c>
      <c r="F48" s="268"/>
      <c r="G48" s="268"/>
      <c r="H48" s="268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51" t="str">
        <f>E9</f>
        <v>D1.4.2 - Chlazení - DP01</v>
      </c>
      <c r="F50" s="266"/>
      <c r="G50" s="266"/>
      <c r="H50" s="26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Dominik Pompl, B.Hudová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J87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33"/>
      <c r="C60" s="134"/>
      <c r="D60" s="135" t="s">
        <v>521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9" customFormat="1" ht="24.95" customHeight="1">
      <c r="B61" s="133"/>
      <c r="C61" s="134"/>
      <c r="D61" s="135" t="s">
        <v>522</v>
      </c>
      <c r="E61" s="136"/>
      <c r="F61" s="136"/>
      <c r="G61" s="136"/>
      <c r="H61" s="136"/>
      <c r="I61" s="136"/>
      <c r="J61" s="137">
        <f>J95</f>
        <v>0</v>
      </c>
      <c r="K61" s="134"/>
      <c r="L61" s="138"/>
    </row>
    <row r="62" spans="1:47" s="9" customFormat="1" ht="24.95" customHeight="1">
      <c r="B62" s="133"/>
      <c r="C62" s="134"/>
      <c r="D62" s="135" t="s">
        <v>523</v>
      </c>
      <c r="E62" s="136"/>
      <c r="F62" s="136"/>
      <c r="G62" s="136"/>
      <c r="H62" s="136"/>
      <c r="I62" s="136"/>
      <c r="J62" s="137">
        <f>J104</f>
        <v>0</v>
      </c>
      <c r="K62" s="134"/>
      <c r="L62" s="138"/>
    </row>
    <row r="63" spans="1:47" s="9" customFormat="1" ht="24.95" customHeight="1">
      <c r="B63" s="133"/>
      <c r="C63" s="134"/>
      <c r="D63" s="135" t="s">
        <v>524</v>
      </c>
      <c r="E63" s="136"/>
      <c r="F63" s="136"/>
      <c r="G63" s="136"/>
      <c r="H63" s="136"/>
      <c r="I63" s="136"/>
      <c r="J63" s="137">
        <f>J111</f>
        <v>0</v>
      </c>
      <c r="K63" s="134"/>
      <c r="L63" s="138"/>
    </row>
    <row r="64" spans="1:47" s="9" customFormat="1" ht="24.95" customHeight="1">
      <c r="B64" s="133"/>
      <c r="C64" s="134"/>
      <c r="D64" s="135" t="s">
        <v>525</v>
      </c>
      <c r="E64" s="136"/>
      <c r="F64" s="136"/>
      <c r="G64" s="136"/>
      <c r="H64" s="136"/>
      <c r="I64" s="136"/>
      <c r="J64" s="137">
        <f>J120</f>
        <v>0</v>
      </c>
      <c r="K64" s="134"/>
      <c r="L64" s="138"/>
    </row>
    <row r="65" spans="1:31" s="9" customFormat="1" ht="24.95" customHeight="1">
      <c r="B65" s="133"/>
      <c r="C65" s="134"/>
      <c r="D65" s="135" t="s">
        <v>526</v>
      </c>
      <c r="E65" s="136"/>
      <c r="F65" s="136"/>
      <c r="G65" s="136"/>
      <c r="H65" s="136"/>
      <c r="I65" s="136"/>
      <c r="J65" s="137">
        <f>J129</f>
        <v>0</v>
      </c>
      <c r="K65" s="134"/>
      <c r="L65" s="138"/>
    </row>
    <row r="66" spans="1:31" s="9" customFormat="1" ht="24.95" customHeight="1">
      <c r="B66" s="133"/>
      <c r="C66" s="134"/>
      <c r="D66" s="135" t="s">
        <v>527</v>
      </c>
      <c r="E66" s="136"/>
      <c r="F66" s="136"/>
      <c r="G66" s="136"/>
      <c r="H66" s="136"/>
      <c r="I66" s="136"/>
      <c r="J66" s="137">
        <f>J133</f>
        <v>0</v>
      </c>
      <c r="K66" s="134"/>
      <c r="L66" s="138"/>
    </row>
    <row r="67" spans="1:31" s="9" customFormat="1" ht="24.95" customHeight="1">
      <c r="B67" s="133"/>
      <c r="C67" s="134"/>
      <c r="D67" s="135" t="s">
        <v>528</v>
      </c>
      <c r="E67" s="136"/>
      <c r="F67" s="136"/>
      <c r="G67" s="136"/>
      <c r="H67" s="136"/>
      <c r="I67" s="136"/>
      <c r="J67" s="137">
        <f>J149</f>
        <v>0</v>
      </c>
      <c r="K67" s="134"/>
      <c r="L67" s="138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122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67" t="str">
        <f>E7</f>
        <v>Dochlazení administrativních prostor ČNB - DP01 = EST1 + E6P1</v>
      </c>
      <c r="F77" s="268"/>
      <c r="G77" s="268"/>
      <c r="H77" s="26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93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51" t="str">
        <f>E9</f>
        <v>D1.4.2 - Chlazení - DP01</v>
      </c>
      <c r="F79" s="266"/>
      <c r="G79" s="266"/>
      <c r="H79" s="266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Česká národní banka, Na příkopě 864/28, 110 00 Pra</v>
      </c>
      <c r="G81" s="35"/>
      <c r="H81" s="35"/>
      <c r="I81" s="28" t="s">
        <v>23</v>
      </c>
      <c r="J81" s="58" t="str">
        <f>IF(J12="","",J12)</f>
        <v>1. 5. 2023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ČESKÁ NÁRODNÍ BANKA</v>
      </c>
      <c r="G83" s="35"/>
      <c r="H83" s="35"/>
      <c r="I83" s="28" t="s">
        <v>33</v>
      </c>
      <c r="J83" s="31" t="str">
        <f>E21</f>
        <v>Bohemik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38</v>
      </c>
      <c r="J84" s="31" t="str">
        <f>E24</f>
        <v>Dominik Pompl, B.Hudová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123</v>
      </c>
      <c r="D86" s="148" t="s">
        <v>60</v>
      </c>
      <c r="E86" s="148" t="s">
        <v>56</v>
      </c>
      <c r="F86" s="148" t="s">
        <v>57</v>
      </c>
      <c r="G86" s="148" t="s">
        <v>124</v>
      </c>
      <c r="H86" s="148" t="s">
        <v>125</v>
      </c>
      <c r="I86" s="148" t="s">
        <v>126</v>
      </c>
      <c r="J86" s="148" t="s">
        <v>99</v>
      </c>
      <c r="K86" s="149" t="s">
        <v>127</v>
      </c>
      <c r="L86" s="150"/>
      <c r="M86" s="67" t="s">
        <v>18</v>
      </c>
      <c r="N86" s="68" t="s">
        <v>45</v>
      </c>
      <c r="O86" s="68" t="s">
        <v>128</v>
      </c>
      <c r="P86" s="68" t="s">
        <v>129</v>
      </c>
      <c r="Q86" s="68" t="s">
        <v>130</v>
      </c>
      <c r="R86" s="68" t="s">
        <v>131</v>
      </c>
      <c r="S86" s="68" t="s">
        <v>132</v>
      </c>
      <c r="T86" s="69" t="s">
        <v>133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134</v>
      </c>
      <c r="D87" s="35"/>
      <c r="E87" s="35"/>
      <c r="F87" s="35"/>
      <c r="G87" s="35"/>
      <c r="H87" s="35"/>
      <c r="I87" s="35"/>
      <c r="J87" s="151">
        <f>BK87</f>
        <v>0</v>
      </c>
      <c r="K87" s="35"/>
      <c r="L87" s="38"/>
      <c r="M87" s="70"/>
      <c r="N87" s="152"/>
      <c r="O87" s="71"/>
      <c r="P87" s="153">
        <f>P88+P95+P104+P111+P120+P129+P133+P149</f>
        <v>0</v>
      </c>
      <c r="Q87" s="71"/>
      <c r="R87" s="153">
        <f>R88+R95+R104+R111+R120+R129+R133+R149</f>
        <v>0</v>
      </c>
      <c r="S87" s="71"/>
      <c r="T87" s="154">
        <f>T88+T95+T104+T111+T120+T129+T133+T149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74</v>
      </c>
      <c r="AU87" s="16" t="s">
        <v>100</v>
      </c>
      <c r="BK87" s="155">
        <f>BK88+BK95+BK104+BK111+BK120+BK129+BK133+BK149</f>
        <v>0</v>
      </c>
    </row>
    <row r="88" spans="1:65" s="12" customFormat="1" ht="25.9" customHeight="1">
      <c r="B88" s="156"/>
      <c r="C88" s="157"/>
      <c r="D88" s="158" t="s">
        <v>74</v>
      </c>
      <c r="E88" s="159" t="s">
        <v>529</v>
      </c>
      <c r="F88" s="159" t="s">
        <v>530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SUM(P89:P94)</f>
        <v>0</v>
      </c>
      <c r="Q88" s="164"/>
      <c r="R88" s="165">
        <f>SUM(R89:R94)</f>
        <v>0</v>
      </c>
      <c r="S88" s="164"/>
      <c r="T88" s="166">
        <f>SUM(T89:T94)</f>
        <v>0</v>
      </c>
      <c r="AR88" s="167" t="s">
        <v>83</v>
      </c>
      <c r="AT88" s="168" t="s">
        <v>74</v>
      </c>
      <c r="AU88" s="168" t="s">
        <v>75</v>
      </c>
      <c r="AY88" s="167" t="s">
        <v>137</v>
      </c>
      <c r="BK88" s="169">
        <f>SUM(BK89:BK94)</f>
        <v>0</v>
      </c>
    </row>
    <row r="89" spans="1:65" s="2" customFormat="1" ht="37.9" customHeight="1">
      <c r="A89" s="33"/>
      <c r="B89" s="34"/>
      <c r="C89" s="172" t="s">
        <v>83</v>
      </c>
      <c r="D89" s="172" t="s">
        <v>140</v>
      </c>
      <c r="E89" s="173" t="s">
        <v>531</v>
      </c>
      <c r="F89" s="174" t="s">
        <v>532</v>
      </c>
      <c r="G89" s="175" t="s">
        <v>533</v>
      </c>
      <c r="H89" s="176">
        <v>1</v>
      </c>
      <c r="I89" s="177"/>
      <c r="J89" s="176">
        <f>ROUND((ROUND(I89,2))*(ROUND(H89,2)),2)</f>
        <v>0</v>
      </c>
      <c r="K89" s="174" t="s">
        <v>280</v>
      </c>
      <c r="L89" s="38"/>
      <c r="M89" s="178" t="s">
        <v>18</v>
      </c>
      <c r="N89" s="179" t="s">
        <v>46</v>
      </c>
      <c r="O89" s="63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2" t="s">
        <v>145</v>
      </c>
      <c r="AT89" s="182" t="s">
        <v>140</v>
      </c>
      <c r="AU89" s="182" t="s">
        <v>83</v>
      </c>
      <c r="AY89" s="16" t="s">
        <v>137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83</v>
      </c>
      <c r="BK89" s="183">
        <f>ROUND((ROUND(I89,2))*(ROUND(H89,2)),2)</f>
        <v>0</v>
      </c>
      <c r="BL89" s="16" t="s">
        <v>145</v>
      </c>
      <c r="BM89" s="182" t="s">
        <v>434</v>
      </c>
    </row>
    <row r="90" spans="1:65" s="2" customFormat="1" ht="19.5">
      <c r="A90" s="33"/>
      <c r="B90" s="34"/>
      <c r="C90" s="35"/>
      <c r="D90" s="191" t="s">
        <v>302</v>
      </c>
      <c r="E90" s="35"/>
      <c r="F90" s="221" t="s">
        <v>534</v>
      </c>
      <c r="G90" s="35"/>
      <c r="H90" s="35"/>
      <c r="I90" s="186"/>
      <c r="J90" s="35"/>
      <c r="K90" s="35"/>
      <c r="L90" s="38"/>
      <c r="M90" s="187"/>
      <c r="N90" s="188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302</v>
      </c>
      <c r="AU90" s="16" t="s">
        <v>83</v>
      </c>
    </row>
    <row r="91" spans="1:65" s="2" customFormat="1" ht="16.5" customHeight="1">
      <c r="A91" s="33"/>
      <c r="B91" s="34"/>
      <c r="C91" s="172" t="s">
        <v>85</v>
      </c>
      <c r="D91" s="172" t="s">
        <v>140</v>
      </c>
      <c r="E91" s="173" t="s">
        <v>535</v>
      </c>
      <c r="F91" s="174" t="s">
        <v>536</v>
      </c>
      <c r="G91" s="175" t="s">
        <v>533</v>
      </c>
      <c r="H91" s="176">
        <v>1</v>
      </c>
      <c r="I91" s="177"/>
      <c r="J91" s="176">
        <f>ROUND((ROUND(I91,2))*(ROUND(H91,2)),2)</f>
        <v>0</v>
      </c>
      <c r="K91" s="174" t="s">
        <v>280</v>
      </c>
      <c r="L91" s="38"/>
      <c r="M91" s="178" t="s">
        <v>18</v>
      </c>
      <c r="N91" s="179" t="s">
        <v>46</v>
      </c>
      <c r="O91" s="63"/>
      <c r="P91" s="180">
        <f>O91*H91</f>
        <v>0</v>
      </c>
      <c r="Q91" s="180">
        <v>0</v>
      </c>
      <c r="R91" s="180">
        <f>Q91*H91</f>
        <v>0</v>
      </c>
      <c r="S91" s="180">
        <v>0</v>
      </c>
      <c r="T91" s="181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2" t="s">
        <v>145</v>
      </c>
      <c r="AT91" s="182" t="s">
        <v>140</v>
      </c>
      <c r="AU91" s="182" t="s">
        <v>83</v>
      </c>
      <c r="AY91" s="16" t="s">
        <v>137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16" t="s">
        <v>83</v>
      </c>
      <c r="BK91" s="183">
        <f>ROUND((ROUND(I91,2))*(ROUND(H91,2)),2)</f>
        <v>0</v>
      </c>
      <c r="BL91" s="16" t="s">
        <v>145</v>
      </c>
      <c r="BM91" s="182" t="s">
        <v>476</v>
      </c>
    </row>
    <row r="92" spans="1:65" s="2" customFormat="1" ht="19.5">
      <c r="A92" s="33"/>
      <c r="B92" s="34"/>
      <c r="C92" s="35"/>
      <c r="D92" s="191" t="s">
        <v>302</v>
      </c>
      <c r="E92" s="35"/>
      <c r="F92" s="221" t="s">
        <v>537</v>
      </c>
      <c r="G92" s="35"/>
      <c r="H92" s="35"/>
      <c r="I92" s="186"/>
      <c r="J92" s="35"/>
      <c r="K92" s="35"/>
      <c r="L92" s="38"/>
      <c r="M92" s="187"/>
      <c r="N92" s="188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302</v>
      </c>
      <c r="AU92" s="16" t="s">
        <v>83</v>
      </c>
    </row>
    <row r="93" spans="1:65" s="2" customFormat="1" ht="24.2" customHeight="1">
      <c r="A93" s="33"/>
      <c r="B93" s="34"/>
      <c r="C93" s="172" t="s">
        <v>138</v>
      </c>
      <c r="D93" s="172" t="s">
        <v>140</v>
      </c>
      <c r="E93" s="173" t="s">
        <v>538</v>
      </c>
      <c r="F93" s="174" t="s">
        <v>539</v>
      </c>
      <c r="G93" s="175" t="s">
        <v>533</v>
      </c>
      <c r="H93" s="176">
        <v>1</v>
      </c>
      <c r="I93" s="177"/>
      <c r="J93" s="176">
        <f>ROUND((ROUND(I93,2))*(ROUND(H93,2)),2)</f>
        <v>0</v>
      </c>
      <c r="K93" s="174" t="s">
        <v>280</v>
      </c>
      <c r="L93" s="38"/>
      <c r="M93" s="178" t="s">
        <v>18</v>
      </c>
      <c r="N93" s="179" t="s">
        <v>46</v>
      </c>
      <c r="O93" s="63"/>
      <c r="P93" s="180">
        <f>O93*H93</f>
        <v>0</v>
      </c>
      <c r="Q93" s="180">
        <v>0</v>
      </c>
      <c r="R93" s="180">
        <f>Q93*H93</f>
        <v>0</v>
      </c>
      <c r="S93" s="180">
        <v>0</v>
      </c>
      <c r="T93" s="181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2" t="s">
        <v>145</v>
      </c>
      <c r="AT93" s="182" t="s">
        <v>140</v>
      </c>
      <c r="AU93" s="182" t="s">
        <v>83</v>
      </c>
      <c r="AY93" s="16" t="s">
        <v>137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16" t="s">
        <v>83</v>
      </c>
      <c r="BK93" s="183">
        <f>ROUND((ROUND(I93,2))*(ROUND(H93,2)),2)</f>
        <v>0</v>
      </c>
      <c r="BL93" s="16" t="s">
        <v>145</v>
      </c>
      <c r="BM93" s="182" t="s">
        <v>540</v>
      </c>
    </row>
    <row r="94" spans="1:65" s="2" customFormat="1" ht="19.5">
      <c r="A94" s="33"/>
      <c r="B94" s="34"/>
      <c r="C94" s="35"/>
      <c r="D94" s="191" t="s">
        <v>302</v>
      </c>
      <c r="E94" s="35"/>
      <c r="F94" s="221" t="s">
        <v>541</v>
      </c>
      <c r="G94" s="35"/>
      <c r="H94" s="35"/>
      <c r="I94" s="186"/>
      <c r="J94" s="35"/>
      <c r="K94" s="35"/>
      <c r="L94" s="38"/>
      <c r="M94" s="187"/>
      <c r="N94" s="188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302</v>
      </c>
      <c r="AU94" s="16" t="s">
        <v>83</v>
      </c>
    </row>
    <row r="95" spans="1:65" s="12" customFormat="1" ht="25.9" customHeight="1">
      <c r="B95" s="156"/>
      <c r="C95" s="157"/>
      <c r="D95" s="158" t="s">
        <v>74</v>
      </c>
      <c r="E95" s="159" t="s">
        <v>542</v>
      </c>
      <c r="F95" s="159" t="s">
        <v>543</v>
      </c>
      <c r="G95" s="157"/>
      <c r="H95" s="157"/>
      <c r="I95" s="160"/>
      <c r="J95" s="161">
        <f>BK95</f>
        <v>0</v>
      </c>
      <c r="K95" s="157"/>
      <c r="L95" s="162"/>
      <c r="M95" s="163"/>
      <c r="N95" s="164"/>
      <c r="O95" s="164"/>
      <c r="P95" s="165">
        <f>SUM(P96:P103)</f>
        <v>0</v>
      </c>
      <c r="Q95" s="164"/>
      <c r="R95" s="165">
        <f>SUM(R96:R103)</f>
        <v>0</v>
      </c>
      <c r="S95" s="164"/>
      <c r="T95" s="166">
        <f>SUM(T96:T103)</f>
        <v>0</v>
      </c>
      <c r="AR95" s="167" t="s">
        <v>83</v>
      </c>
      <c r="AT95" s="168" t="s">
        <v>74</v>
      </c>
      <c r="AU95" s="168" t="s">
        <v>75</v>
      </c>
      <c r="AY95" s="167" t="s">
        <v>137</v>
      </c>
      <c r="BK95" s="169">
        <f>SUM(BK96:BK103)</f>
        <v>0</v>
      </c>
    </row>
    <row r="96" spans="1:65" s="2" customFormat="1" ht="24.2" customHeight="1">
      <c r="A96" s="33"/>
      <c r="B96" s="34"/>
      <c r="C96" s="172" t="s">
        <v>145</v>
      </c>
      <c r="D96" s="172" t="s">
        <v>140</v>
      </c>
      <c r="E96" s="173" t="s">
        <v>544</v>
      </c>
      <c r="F96" s="174" t="s">
        <v>545</v>
      </c>
      <c r="G96" s="175" t="s">
        <v>533</v>
      </c>
      <c r="H96" s="176">
        <v>4</v>
      </c>
      <c r="I96" s="177"/>
      <c r="J96" s="176">
        <f>ROUND((ROUND(I96,2))*(ROUND(H96,2)),2)</f>
        <v>0</v>
      </c>
      <c r="K96" s="174" t="s">
        <v>280</v>
      </c>
      <c r="L96" s="38"/>
      <c r="M96" s="178" t="s">
        <v>18</v>
      </c>
      <c r="N96" s="179" t="s">
        <v>46</v>
      </c>
      <c r="O96" s="63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2" t="s">
        <v>145</v>
      </c>
      <c r="AT96" s="182" t="s">
        <v>140</v>
      </c>
      <c r="AU96" s="182" t="s">
        <v>83</v>
      </c>
      <c r="AY96" s="16" t="s">
        <v>137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83</v>
      </c>
      <c r="BK96" s="183">
        <f>ROUND((ROUND(I96,2))*(ROUND(H96,2)),2)</f>
        <v>0</v>
      </c>
      <c r="BL96" s="16" t="s">
        <v>145</v>
      </c>
      <c r="BM96" s="182" t="s">
        <v>546</v>
      </c>
    </row>
    <row r="97" spans="1:65" s="2" customFormat="1" ht="19.5">
      <c r="A97" s="33"/>
      <c r="B97" s="34"/>
      <c r="C97" s="35"/>
      <c r="D97" s="191" t="s">
        <v>302</v>
      </c>
      <c r="E97" s="35"/>
      <c r="F97" s="221" t="s">
        <v>547</v>
      </c>
      <c r="G97" s="35"/>
      <c r="H97" s="35"/>
      <c r="I97" s="186"/>
      <c r="J97" s="35"/>
      <c r="K97" s="35"/>
      <c r="L97" s="38"/>
      <c r="M97" s="187"/>
      <c r="N97" s="188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302</v>
      </c>
      <c r="AU97" s="16" t="s">
        <v>83</v>
      </c>
    </row>
    <row r="98" spans="1:65" s="2" customFormat="1" ht="24.2" customHeight="1">
      <c r="A98" s="33"/>
      <c r="B98" s="34"/>
      <c r="C98" s="172" t="s">
        <v>168</v>
      </c>
      <c r="D98" s="172" t="s">
        <v>140</v>
      </c>
      <c r="E98" s="173" t="s">
        <v>548</v>
      </c>
      <c r="F98" s="174" t="s">
        <v>549</v>
      </c>
      <c r="G98" s="175" t="s">
        <v>533</v>
      </c>
      <c r="H98" s="176">
        <v>6</v>
      </c>
      <c r="I98" s="177"/>
      <c r="J98" s="176">
        <f>ROUND((ROUND(I98,2))*(ROUND(H98,2)),2)</f>
        <v>0</v>
      </c>
      <c r="K98" s="174" t="s">
        <v>280</v>
      </c>
      <c r="L98" s="38"/>
      <c r="M98" s="178" t="s">
        <v>18</v>
      </c>
      <c r="N98" s="179" t="s">
        <v>46</v>
      </c>
      <c r="O98" s="63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2" t="s">
        <v>145</v>
      </c>
      <c r="AT98" s="182" t="s">
        <v>140</v>
      </c>
      <c r="AU98" s="182" t="s">
        <v>83</v>
      </c>
      <c r="AY98" s="16" t="s">
        <v>137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83</v>
      </c>
      <c r="BK98" s="183">
        <f>ROUND((ROUND(I98,2))*(ROUND(H98,2)),2)</f>
        <v>0</v>
      </c>
      <c r="BL98" s="16" t="s">
        <v>145</v>
      </c>
      <c r="BM98" s="182" t="s">
        <v>550</v>
      </c>
    </row>
    <row r="99" spans="1:65" s="2" customFormat="1" ht="19.5">
      <c r="A99" s="33"/>
      <c r="B99" s="34"/>
      <c r="C99" s="35"/>
      <c r="D99" s="191" t="s">
        <v>302</v>
      </c>
      <c r="E99" s="35"/>
      <c r="F99" s="221" t="s">
        <v>547</v>
      </c>
      <c r="G99" s="35"/>
      <c r="H99" s="35"/>
      <c r="I99" s="186"/>
      <c r="J99" s="35"/>
      <c r="K99" s="35"/>
      <c r="L99" s="38"/>
      <c r="M99" s="187"/>
      <c r="N99" s="188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302</v>
      </c>
      <c r="AU99" s="16" t="s">
        <v>83</v>
      </c>
    </row>
    <row r="100" spans="1:65" s="2" customFormat="1" ht="24.2" customHeight="1">
      <c r="A100" s="33"/>
      <c r="B100" s="34"/>
      <c r="C100" s="172" t="s">
        <v>149</v>
      </c>
      <c r="D100" s="172" t="s">
        <v>140</v>
      </c>
      <c r="E100" s="173" t="s">
        <v>551</v>
      </c>
      <c r="F100" s="174" t="s">
        <v>552</v>
      </c>
      <c r="G100" s="175" t="s">
        <v>533</v>
      </c>
      <c r="H100" s="176">
        <v>2</v>
      </c>
      <c r="I100" s="177"/>
      <c r="J100" s="176">
        <f>ROUND((ROUND(I100,2))*(ROUND(H100,2)),2)</f>
        <v>0</v>
      </c>
      <c r="K100" s="174" t="s">
        <v>280</v>
      </c>
      <c r="L100" s="38"/>
      <c r="M100" s="178" t="s">
        <v>18</v>
      </c>
      <c r="N100" s="179" t="s">
        <v>46</v>
      </c>
      <c r="O100" s="63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145</v>
      </c>
      <c r="AT100" s="182" t="s">
        <v>140</v>
      </c>
      <c r="AU100" s="182" t="s">
        <v>83</v>
      </c>
      <c r="AY100" s="16" t="s">
        <v>137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83</v>
      </c>
      <c r="BK100" s="183">
        <f>ROUND((ROUND(I100,2))*(ROUND(H100,2)),2)</f>
        <v>0</v>
      </c>
      <c r="BL100" s="16" t="s">
        <v>145</v>
      </c>
      <c r="BM100" s="182" t="s">
        <v>553</v>
      </c>
    </row>
    <row r="101" spans="1:65" s="2" customFormat="1" ht="19.5">
      <c r="A101" s="33"/>
      <c r="B101" s="34"/>
      <c r="C101" s="35"/>
      <c r="D101" s="191" t="s">
        <v>302</v>
      </c>
      <c r="E101" s="35"/>
      <c r="F101" s="221" t="s">
        <v>547</v>
      </c>
      <c r="G101" s="35"/>
      <c r="H101" s="35"/>
      <c r="I101" s="186"/>
      <c r="J101" s="35"/>
      <c r="K101" s="35"/>
      <c r="L101" s="38"/>
      <c r="M101" s="187"/>
      <c r="N101" s="188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302</v>
      </c>
      <c r="AU101" s="16" t="s">
        <v>83</v>
      </c>
    </row>
    <row r="102" spans="1:65" s="2" customFormat="1" ht="24.2" customHeight="1">
      <c r="A102" s="33"/>
      <c r="B102" s="34"/>
      <c r="C102" s="172" t="s">
        <v>180</v>
      </c>
      <c r="D102" s="172" t="s">
        <v>140</v>
      </c>
      <c r="E102" s="173" t="s">
        <v>554</v>
      </c>
      <c r="F102" s="174" t="s">
        <v>555</v>
      </c>
      <c r="G102" s="175" t="s">
        <v>533</v>
      </c>
      <c r="H102" s="176">
        <v>6</v>
      </c>
      <c r="I102" s="177"/>
      <c r="J102" s="176">
        <f>ROUND((ROUND(I102,2))*(ROUND(H102,2)),2)</f>
        <v>0</v>
      </c>
      <c r="K102" s="174" t="s">
        <v>280</v>
      </c>
      <c r="L102" s="38"/>
      <c r="M102" s="178" t="s">
        <v>18</v>
      </c>
      <c r="N102" s="179" t="s">
        <v>46</v>
      </c>
      <c r="O102" s="63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2" t="s">
        <v>145</v>
      </c>
      <c r="AT102" s="182" t="s">
        <v>140</v>
      </c>
      <c r="AU102" s="182" t="s">
        <v>83</v>
      </c>
      <c r="AY102" s="16" t="s">
        <v>137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83</v>
      </c>
      <c r="BK102" s="183">
        <f>ROUND((ROUND(I102,2))*(ROUND(H102,2)),2)</f>
        <v>0</v>
      </c>
      <c r="BL102" s="16" t="s">
        <v>145</v>
      </c>
      <c r="BM102" s="182" t="s">
        <v>556</v>
      </c>
    </row>
    <row r="103" spans="1:65" s="2" customFormat="1" ht="19.5">
      <c r="A103" s="33"/>
      <c r="B103" s="34"/>
      <c r="C103" s="35"/>
      <c r="D103" s="191" t="s">
        <v>302</v>
      </c>
      <c r="E103" s="35"/>
      <c r="F103" s="221" t="s">
        <v>547</v>
      </c>
      <c r="G103" s="35"/>
      <c r="H103" s="35"/>
      <c r="I103" s="186"/>
      <c r="J103" s="35"/>
      <c r="K103" s="35"/>
      <c r="L103" s="38"/>
      <c r="M103" s="187"/>
      <c r="N103" s="188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302</v>
      </c>
      <c r="AU103" s="16" t="s">
        <v>83</v>
      </c>
    </row>
    <row r="104" spans="1:65" s="12" customFormat="1" ht="25.9" customHeight="1">
      <c r="B104" s="156"/>
      <c r="C104" s="157"/>
      <c r="D104" s="158" t="s">
        <v>74</v>
      </c>
      <c r="E104" s="159" t="s">
        <v>557</v>
      </c>
      <c r="F104" s="159" t="s">
        <v>558</v>
      </c>
      <c r="G104" s="157"/>
      <c r="H104" s="157"/>
      <c r="I104" s="160"/>
      <c r="J104" s="161">
        <f>BK104</f>
        <v>0</v>
      </c>
      <c r="K104" s="157"/>
      <c r="L104" s="162"/>
      <c r="M104" s="163"/>
      <c r="N104" s="164"/>
      <c r="O104" s="164"/>
      <c r="P104" s="165">
        <f>SUM(P105:P110)</f>
        <v>0</v>
      </c>
      <c r="Q104" s="164"/>
      <c r="R104" s="165">
        <f>SUM(R105:R110)</f>
        <v>0</v>
      </c>
      <c r="S104" s="164"/>
      <c r="T104" s="166">
        <f>SUM(T105:T110)</f>
        <v>0</v>
      </c>
      <c r="AR104" s="167" t="s">
        <v>83</v>
      </c>
      <c r="AT104" s="168" t="s">
        <v>74</v>
      </c>
      <c r="AU104" s="168" t="s">
        <v>75</v>
      </c>
      <c r="AY104" s="167" t="s">
        <v>137</v>
      </c>
      <c r="BK104" s="169">
        <f>SUM(BK105:BK110)</f>
        <v>0</v>
      </c>
    </row>
    <row r="105" spans="1:65" s="2" customFormat="1" ht="24.2" customHeight="1">
      <c r="A105" s="33"/>
      <c r="B105" s="34"/>
      <c r="C105" s="172" t="s">
        <v>185</v>
      </c>
      <c r="D105" s="172" t="s">
        <v>140</v>
      </c>
      <c r="E105" s="173" t="s">
        <v>559</v>
      </c>
      <c r="F105" s="174" t="s">
        <v>560</v>
      </c>
      <c r="G105" s="175" t="s">
        <v>533</v>
      </c>
      <c r="H105" s="176">
        <v>30</v>
      </c>
      <c r="I105" s="177"/>
      <c r="J105" s="176">
        <f>ROUND((ROUND(I105,2))*(ROUND(H105,2)),2)</f>
        <v>0</v>
      </c>
      <c r="K105" s="174" t="s">
        <v>280</v>
      </c>
      <c r="L105" s="38"/>
      <c r="M105" s="178" t="s">
        <v>18</v>
      </c>
      <c r="N105" s="179" t="s">
        <v>46</v>
      </c>
      <c r="O105" s="63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145</v>
      </c>
      <c r="AT105" s="182" t="s">
        <v>140</v>
      </c>
      <c r="AU105" s="182" t="s">
        <v>83</v>
      </c>
      <c r="AY105" s="16" t="s">
        <v>137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83</v>
      </c>
      <c r="BK105" s="183">
        <f>ROUND((ROUND(I105,2))*(ROUND(H105,2)),2)</f>
        <v>0</v>
      </c>
      <c r="BL105" s="16" t="s">
        <v>145</v>
      </c>
      <c r="BM105" s="182" t="s">
        <v>561</v>
      </c>
    </row>
    <row r="106" spans="1:65" s="2" customFormat="1" ht="19.5">
      <c r="A106" s="33"/>
      <c r="B106" s="34"/>
      <c r="C106" s="35"/>
      <c r="D106" s="191" t="s">
        <v>302</v>
      </c>
      <c r="E106" s="35"/>
      <c r="F106" s="221" t="s">
        <v>562</v>
      </c>
      <c r="G106" s="35"/>
      <c r="H106" s="35"/>
      <c r="I106" s="186"/>
      <c r="J106" s="35"/>
      <c r="K106" s="35"/>
      <c r="L106" s="38"/>
      <c r="M106" s="187"/>
      <c r="N106" s="188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302</v>
      </c>
      <c r="AU106" s="16" t="s">
        <v>83</v>
      </c>
    </row>
    <row r="107" spans="1:65" s="2" customFormat="1" ht="21.75" customHeight="1">
      <c r="A107" s="33"/>
      <c r="B107" s="34"/>
      <c r="C107" s="172" t="s">
        <v>174</v>
      </c>
      <c r="D107" s="172" t="s">
        <v>140</v>
      </c>
      <c r="E107" s="173" t="s">
        <v>563</v>
      </c>
      <c r="F107" s="174" t="s">
        <v>564</v>
      </c>
      <c r="G107" s="175" t="s">
        <v>533</v>
      </c>
      <c r="H107" s="176">
        <v>44</v>
      </c>
      <c r="I107" s="177"/>
      <c r="J107" s="176">
        <f>ROUND((ROUND(I107,2))*(ROUND(H107,2)),2)</f>
        <v>0</v>
      </c>
      <c r="K107" s="174" t="s">
        <v>280</v>
      </c>
      <c r="L107" s="38"/>
      <c r="M107" s="178" t="s">
        <v>18</v>
      </c>
      <c r="N107" s="179" t="s">
        <v>46</v>
      </c>
      <c r="O107" s="63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2" t="s">
        <v>145</v>
      </c>
      <c r="AT107" s="182" t="s">
        <v>140</v>
      </c>
      <c r="AU107" s="182" t="s">
        <v>83</v>
      </c>
      <c r="AY107" s="16" t="s">
        <v>137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83</v>
      </c>
      <c r="BK107" s="183">
        <f>ROUND((ROUND(I107,2))*(ROUND(H107,2)),2)</f>
        <v>0</v>
      </c>
      <c r="BL107" s="16" t="s">
        <v>145</v>
      </c>
      <c r="BM107" s="182" t="s">
        <v>565</v>
      </c>
    </row>
    <row r="108" spans="1:65" s="2" customFormat="1" ht="19.5">
      <c r="A108" s="33"/>
      <c r="B108" s="34"/>
      <c r="C108" s="35"/>
      <c r="D108" s="191" t="s">
        <v>302</v>
      </c>
      <c r="E108" s="35"/>
      <c r="F108" s="221" t="s">
        <v>566</v>
      </c>
      <c r="G108" s="35"/>
      <c r="H108" s="35"/>
      <c r="I108" s="186"/>
      <c r="J108" s="35"/>
      <c r="K108" s="35"/>
      <c r="L108" s="38"/>
      <c r="M108" s="187"/>
      <c r="N108" s="188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302</v>
      </c>
      <c r="AU108" s="16" t="s">
        <v>83</v>
      </c>
    </row>
    <row r="109" spans="1:65" s="2" customFormat="1" ht="21.75" customHeight="1">
      <c r="A109" s="33"/>
      <c r="B109" s="34"/>
      <c r="C109" s="172" t="s">
        <v>194</v>
      </c>
      <c r="D109" s="172" t="s">
        <v>140</v>
      </c>
      <c r="E109" s="173" t="s">
        <v>567</v>
      </c>
      <c r="F109" s="174" t="s">
        <v>568</v>
      </c>
      <c r="G109" s="175" t="s">
        <v>533</v>
      </c>
      <c r="H109" s="176">
        <v>2</v>
      </c>
      <c r="I109" s="177"/>
      <c r="J109" s="176">
        <f>ROUND((ROUND(I109,2))*(ROUND(H109,2)),2)</f>
        <v>0</v>
      </c>
      <c r="K109" s="174" t="s">
        <v>280</v>
      </c>
      <c r="L109" s="38"/>
      <c r="M109" s="178" t="s">
        <v>18</v>
      </c>
      <c r="N109" s="179" t="s">
        <v>46</v>
      </c>
      <c r="O109" s="63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2" t="s">
        <v>145</v>
      </c>
      <c r="AT109" s="182" t="s">
        <v>140</v>
      </c>
      <c r="AU109" s="182" t="s">
        <v>83</v>
      </c>
      <c r="AY109" s="16" t="s">
        <v>137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83</v>
      </c>
      <c r="BK109" s="183">
        <f>ROUND((ROUND(I109,2))*(ROUND(H109,2)),2)</f>
        <v>0</v>
      </c>
      <c r="BL109" s="16" t="s">
        <v>145</v>
      </c>
      <c r="BM109" s="182" t="s">
        <v>569</v>
      </c>
    </row>
    <row r="110" spans="1:65" s="2" customFormat="1" ht="21.75" customHeight="1">
      <c r="A110" s="33"/>
      <c r="B110" s="34"/>
      <c r="C110" s="172" t="s">
        <v>204</v>
      </c>
      <c r="D110" s="172" t="s">
        <v>140</v>
      </c>
      <c r="E110" s="173" t="s">
        <v>570</v>
      </c>
      <c r="F110" s="174" t="s">
        <v>571</v>
      </c>
      <c r="G110" s="175" t="s">
        <v>533</v>
      </c>
      <c r="H110" s="176">
        <v>30</v>
      </c>
      <c r="I110" s="177"/>
      <c r="J110" s="176">
        <f>ROUND((ROUND(I110,2))*(ROUND(H110,2)),2)</f>
        <v>0</v>
      </c>
      <c r="K110" s="174" t="s">
        <v>280</v>
      </c>
      <c r="L110" s="38"/>
      <c r="M110" s="178" t="s">
        <v>18</v>
      </c>
      <c r="N110" s="179" t="s">
        <v>46</v>
      </c>
      <c r="O110" s="63"/>
      <c r="P110" s="180">
        <f>O110*H110</f>
        <v>0</v>
      </c>
      <c r="Q110" s="180">
        <v>0</v>
      </c>
      <c r="R110" s="180">
        <f>Q110*H110</f>
        <v>0</v>
      </c>
      <c r="S110" s="180">
        <v>0</v>
      </c>
      <c r="T110" s="181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2" t="s">
        <v>145</v>
      </c>
      <c r="AT110" s="182" t="s">
        <v>140</v>
      </c>
      <c r="AU110" s="182" t="s">
        <v>83</v>
      </c>
      <c r="AY110" s="16" t="s">
        <v>137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6" t="s">
        <v>83</v>
      </c>
      <c r="BK110" s="183">
        <f>ROUND((ROUND(I110,2))*(ROUND(H110,2)),2)</f>
        <v>0</v>
      </c>
      <c r="BL110" s="16" t="s">
        <v>145</v>
      </c>
      <c r="BM110" s="182" t="s">
        <v>572</v>
      </c>
    </row>
    <row r="111" spans="1:65" s="12" customFormat="1" ht="25.9" customHeight="1">
      <c r="B111" s="156"/>
      <c r="C111" s="157"/>
      <c r="D111" s="158" t="s">
        <v>74</v>
      </c>
      <c r="E111" s="159" t="s">
        <v>573</v>
      </c>
      <c r="F111" s="159" t="s">
        <v>574</v>
      </c>
      <c r="G111" s="157"/>
      <c r="H111" s="157"/>
      <c r="I111" s="160"/>
      <c r="J111" s="161">
        <f>BK111</f>
        <v>0</v>
      </c>
      <c r="K111" s="157"/>
      <c r="L111" s="162"/>
      <c r="M111" s="163"/>
      <c r="N111" s="164"/>
      <c r="O111" s="164"/>
      <c r="P111" s="165">
        <f>SUM(P112:P119)</f>
        <v>0</v>
      </c>
      <c r="Q111" s="164"/>
      <c r="R111" s="165">
        <f>SUM(R112:R119)</f>
        <v>0</v>
      </c>
      <c r="S111" s="164"/>
      <c r="T111" s="166">
        <f>SUM(T112:T119)</f>
        <v>0</v>
      </c>
      <c r="AR111" s="167" t="s">
        <v>83</v>
      </c>
      <c r="AT111" s="168" t="s">
        <v>74</v>
      </c>
      <c r="AU111" s="168" t="s">
        <v>75</v>
      </c>
      <c r="AY111" s="167" t="s">
        <v>137</v>
      </c>
      <c r="BK111" s="169">
        <f>SUM(BK112:BK119)</f>
        <v>0</v>
      </c>
    </row>
    <row r="112" spans="1:65" s="2" customFormat="1" ht="24.2" customHeight="1">
      <c r="A112" s="33"/>
      <c r="B112" s="34"/>
      <c r="C112" s="172" t="s">
        <v>212</v>
      </c>
      <c r="D112" s="172" t="s">
        <v>140</v>
      </c>
      <c r="E112" s="173" t="s">
        <v>575</v>
      </c>
      <c r="F112" s="174" t="s">
        <v>576</v>
      </c>
      <c r="G112" s="175" t="s">
        <v>577</v>
      </c>
      <c r="H112" s="176">
        <v>70</v>
      </c>
      <c r="I112" s="177"/>
      <c r="J112" s="176">
        <f t="shared" ref="J112:J119" si="0">ROUND((ROUND(I112,2))*(ROUND(H112,2)),2)</f>
        <v>0</v>
      </c>
      <c r="K112" s="174" t="s">
        <v>280</v>
      </c>
      <c r="L112" s="38"/>
      <c r="M112" s="178" t="s">
        <v>18</v>
      </c>
      <c r="N112" s="179" t="s">
        <v>46</v>
      </c>
      <c r="O112" s="63"/>
      <c r="P112" s="180">
        <f t="shared" ref="P112:P119" si="1">O112*H112</f>
        <v>0</v>
      </c>
      <c r="Q112" s="180">
        <v>0</v>
      </c>
      <c r="R112" s="180">
        <f t="shared" ref="R112:R119" si="2">Q112*H112</f>
        <v>0</v>
      </c>
      <c r="S112" s="180">
        <v>0</v>
      </c>
      <c r="T112" s="181">
        <f t="shared" ref="T112:T119" si="3"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2" t="s">
        <v>145</v>
      </c>
      <c r="AT112" s="182" t="s">
        <v>140</v>
      </c>
      <c r="AU112" s="182" t="s">
        <v>83</v>
      </c>
      <c r="AY112" s="16" t="s">
        <v>137</v>
      </c>
      <c r="BE112" s="183">
        <f t="shared" ref="BE112:BE119" si="4">IF(N112="základní",J112,0)</f>
        <v>0</v>
      </c>
      <c r="BF112" s="183">
        <f t="shared" ref="BF112:BF119" si="5">IF(N112="snížená",J112,0)</f>
        <v>0</v>
      </c>
      <c r="BG112" s="183">
        <f t="shared" ref="BG112:BG119" si="6">IF(N112="zákl. přenesená",J112,0)</f>
        <v>0</v>
      </c>
      <c r="BH112" s="183">
        <f t="shared" ref="BH112:BH119" si="7">IF(N112="sníž. přenesená",J112,0)</f>
        <v>0</v>
      </c>
      <c r="BI112" s="183">
        <f t="shared" ref="BI112:BI119" si="8">IF(N112="nulová",J112,0)</f>
        <v>0</v>
      </c>
      <c r="BJ112" s="16" t="s">
        <v>83</v>
      </c>
      <c r="BK112" s="183">
        <f t="shared" ref="BK112:BK119" si="9">ROUND((ROUND(I112,2))*(ROUND(H112,2)),2)</f>
        <v>0</v>
      </c>
      <c r="BL112" s="16" t="s">
        <v>145</v>
      </c>
      <c r="BM112" s="182" t="s">
        <v>578</v>
      </c>
    </row>
    <row r="113" spans="1:65" s="2" customFormat="1" ht="24.2" customHeight="1">
      <c r="A113" s="33"/>
      <c r="B113" s="34"/>
      <c r="C113" s="172" t="s">
        <v>218</v>
      </c>
      <c r="D113" s="172" t="s">
        <v>140</v>
      </c>
      <c r="E113" s="173" t="s">
        <v>579</v>
      </c>
      <c r="F113" s="174" t="s">
        <v>580</v>
      </c>
      <c r="G113" s="175" t="s">
        <v>577</v>
      </c>
      <c r="H113" s="176">
        <v>119</v>
      </c>
      <c r="I113" s="177"/>
      <c r="J113" s="176">
        <f t="shared" si="0"/>
        <v>0</v>
      </c>
      <c r="K113" s="174" t="s">
        <v>280</v>
      </c>
      <c r="L113" s="38"/>
      <c r="M113" s="178" t="s">
        <v>18</v>
      </c>
      <c r="N113" s="179" t="s">
        <v>46</v>
      </c>
      <c r="O113" s="63"/>
      <c r="P113" s="180">
        <f t="shared" si="1"/>
        <v>0</v>
      </c>
      <c r="Q113" s="180">
        <v>0</v>
      </c>
      <c r="R113" s="180">
        <f t="shared" si="2"/>
        <v>0</v>
      </c>
      <c r="S113" s="180">
        <v>0</v>
      </c>
      <c r="T113" s="181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2" t="s">
        <v>145</v>
      </c>
      <c r="AT113" s="182" t="s">
        <v>140</v>
      </c>
      <c r="AU113" s="182" t="s">
        <v>83</v>
      </c>
      <c r="AY113" s="16" t="s">
        <v>137</v>
      </c>
      <c r="BE113" s="183">
        <f t="shared" si="4"/>
        <v>0</v>
      </c>
      <c r="BF113" s="183">
        <f t="shared" si="5"/>
        <v>0</v>
      </c>
      <c r="BG113" s="183">
        <f t="shared" si="6"/>
        <v>0</v>
      </c>
      <c r="BH113" s="183">
        <f t="shared" si="7"/>
        <v>0</v>
      </c>
      <c r="BI113" s="183">
        <f t="shared" si="8"/>
        <v>0</v>
      </c>
      <c r="BJ113" s="16" t="s">
        <v>83</v>
      </c>
      <c r="BK113" s="183">
        <f t="shared" si="9"/>
        <v>0</v>
      </c>
      <c r="BL113" s="16" t="s">
        <v>145</v>
      </c>
      <c r="BM113" s="182" t="s">
        <v>581</v>
      </c>
    </row>
    <row r="114" spans="1:65" s="2" customFormat="1" ht="24.2" customHeight="1">
      <c r="A114" s="33"/>
      <c r="B114" s="34"/>
      <c r="C114" s="172" t="s">
        <v>223</v>
      </c>
      <c r="D114" s="172" t="s">
        <v>140</v>
      </c>
      <c r="E114" s="173" t="s">
        <v>582</v>
      </c>
      <c r="F114" s="174" t="s">
        <v>583</v>
      </c>
      <c r="G114" s="175" t="s">
        <v>577</v>
      </c>
      <c r="H114" s="176">
        <v>61</v>
      </c>
      <c r="I114" s="177"/>
      <c r="J114" s="176">
        <f t="shared" si="0"/>
        <v>0</v>
      </c>
      <c r="K114" s="174" t="s">
        <v>280</v>
      </c>
      <c r="L114" s="38"/>
      <c r="M114" s="178" t="s">
        <v>18</v>
      </c>
      <c r="N114" s="179" t="s">
        <v>46</v>
      </c>
      <c r="O114" s="63"/>
      <c r="P114" s="180">
        <f t="shared" si="1"/>
        <v>0</v>
      </c>
      <c r="Q114" s="180">
        <v>0</v>
      </c>
      <c r="R114" s="180">
        <f t="shared" si="2"/>
        <v>0</v>
      </c>
      <c r="S114" s="180">
        <v>0</v>
      </c>
      <c r="T114" s="181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2" t="s">
        <v>145</v>
      </c>
      <c r="AT114" s="182" t="s">
        <v>140</v>
      </c>
      <c r="AU114" s="182" t="s">
        <v>83</v>
      </c>
      <c r="AY114" s="16" t="s">
        <v>137</v>
      </c>
      <c r="BE114" s="183">
        <f t="shared" si="4"/>
        <v>0</v>
      </c>
      <c r="BF114" s="183">
        <f t="shared" si="5"/>
        <v>0</v>
      </c>
      <c r="BG114" s="183">
        <f t="shared" si="6"/>
        <v>0</v>
      </c>
      <c r="BH114" s="183">
        <f t="shared" si="7"/>
        <v>0</v>
      </c>
      <c r="BI114" s="183">
        <f t="shared" si="8"/>
        <v>0</v>
      </c>
      <c r="BJ114" s="16" t="s">
        <v>83</v>
      </c>
      <c r="BK114" s="183">
        <f t="shared" si="9"/>
        <v>0</v>
      </c>
      <c r="BL114" s="16" t="s">
        <v>145</v>
      </c>
      <c r="BM114" s="182" t="s">
        <v>584</v>
      </c>
    </row>
    <row r="115" spans="1:65" s="2" customFormat="1" ht="24.2" customHeight="1">
      <c r="A115" s="33"/>
      <c r="B115" s="34"/>
      <c r="C115" s="172" t="s">
        <v>8</v>
      </c>
      <c r="D115" s="172" t="s">
        <v>140</v>
      </c>
      <c r="E115" s="173" t="s">
        <v>585</v>
      </c>
      <c r="F115" s="174" t="s">
        <v>586</v>
      </c>
      <c r="G115" s="175" t="s">
        <v>577</v>
      </c>
      <c r="H115" s="176">
        <v>286</v>
      </c>
      <c r="I115" s="177"/>
      <c r="J115" s="176">
        <f t="shared" si="0"/>
        <v>0</v>
      </c>
      <c r="K115" s="174" t="s">
        <v>280</v>
      </c>
      <c r="L115" s="38"/>
      <c r="M115" s="178" t="s">
        <v>18</v>
      </c>
      <c r="N115" s="179" t="s">
        <v>46</v>
      </c>
      <c r="O115" s="63"/>
      <c r="P115" s="180">
        <f t="shared" si="1"/>
        <v>0</v>
      </c>
      <c r="Q115" s="180">
        <v>0</v>
      </c>
      <c r="R115" s="180">
        <f t="shared" si="2"/>
        <v>0</v>
      </c>
      <c r="S115" s="180">
        <v>0</v>
      </c>
      <c r="T115" s="181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2" t="s">
        <v>145</v>
      </c>
      <c r="AT115" s="182" t="s">
        <v>140</v>
      </c>
      <c r="AU115" s="182" t="s">
        <v>83</v>
      </c>
      <c r="AY115" s="16" t="s">
        <v>137</v>
      </c>
      <c r="BE115" s="183">
        <f t="shared" si="4"/>
        <v>0</v>
      </c>
      <c r="BF115" s="183">
        <f t="shared" si="5"/>
        <v>0</v>
      </c>
      <c r="BG115" s="183">
        <f t="shared" si="6"/>
        <v>0</v>
      </c>
      <c r="BH115" s="183">
        <f t="shared" si="7"/>
        <v>0</v>
      </c>
      <c r="BI115" s="183">
        <f t="shared" si="8"/>
        <v>0</v>
      </c>
      <c r="BJ115" s="16" t="s">
        <v>83</v>
      </c>
      <c r="BK115" s="183">
        <f t="shared" si="9"/>
        <v>0</v>
      </c>
      <c r="BL115" s="16" t="s">
        <v>145</v>
      </c>
      <c r="BM115" s="182" t="s">
        <v>587</v>
      </c>
    </row>
    <row r="116" spans="1:65" s="2" customFormat="1" ht="24.2" customHeight="1">
      <c r="A116" s="33"/>
      <c r="B116" s="34"/>
      <c r="C116" s="172" t="s">
        <v>233</v>
      </c>
      <c r="D116" s="172" t="s">
        <v>140</v>
      </c>
      <c r="E116" s="173" t="s">
        <v>588</v>
      </c>
      <c r="F116" s="174" t="s">
        <v>589</v>
      </c>
      <c r="G116" s="175" t="s">
        <v>577</v>
      </c>
      <c r="H116" s="176">
        <v>70</v>
      </c>
      <c r="I116" s="177"/>
      <c r="J116" s="176">
        <f t="shared" si="0"/>
        <v>0</v>
      </c>
      <c r="K116" s="174" t="s">
        <v>280</v>
      </c>
      <c r="L116" s="38"/>
      <c r="M116" s="178" t="s">
        <v>18</v>
      </c>
      <c r="N116" s="179" t="s">
        <v>46</v>
      </c>
      <c r="O116" s="63"/>
      <c r="P116" s="180">
        <f t="shared" si="1"/>
        <v>0</v>
      </c>
      <c r="Q116" s="180">
        <v>0</v>
      </c>
      <c r="R116" s="180">
        <f t="shared" si="2"/>
        <v>0</v>
      </c>
      <c r="S116" s="180">
        <v>0</v>
      </c>
      <c r="T116" s="181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145</v>
      </c>
      <c r="AT116" s="182" t="s">
        <v>140</v>
      </c>
      <c r="AU116" s="182" t="s">
        <v>83</v>
      </c>
      <c r="AY116" s="16" t="s">
        <v>137</v>
      </c>
      <c r="BE116" s="183">
        <f t="shared" si="4"/>
        <v>0</v>
      </c>
      <c r="BF116" s="183">
        <f t="shared" si="5"/>
        <v>0</v>
      </c>
      <c r="BG116" s="183">
        <f t="shared" si="6"/>
        <v>0</v>
      </c>
      <c r="BH116" s="183">
        <f t="shared" si="7"/>
        <v>0</v>
      </c>
      <c r="BI116" s="183">
        <f t="shared" si="8"/>
        <v>0</v>
      </c>
      <c r="BJ116" s="16" t="s">
        <v>83</v>
      </c>
      <c r="BK116" s="183">
        <f t="shared" si="9"/>
        <v>0</v>
      </c>
      <c r="BL116" s="16" t="s">
        <v>145</v>
      </c>
      <c r="BM116" s="182" t="s">
        <v>590</v>
      </c>
    </row>
    <row r="117" spans="1:65" s="2" customFormat="1" ht="24.2" customHeight="1">
      <c r="A117" s="33"/>
      <c r="B117" s="34"/>
      <c r="C117" s="172" t="s">
        <v>240</v>
      </c>
      <c r="D117" s="172" t="s">
        <v>140</v>
      </c>
      <c r="E117" s="173" t="s">
        <v>591</v>
      </c>
      <c r="F117" s="174" t="s">
        <v>592</v>
      </c>
      <c r="G117" s="175" t="s">
        <v>577</v>
      </c>
      <c r="H117" s="176">
        <v>119</v>
      </c>
      <c r="I117" s="177"/>
      <c r="J117" s="176">
        <f t="shared" si="0"/>
        <v>0</v>
      </c>
      <c r="K117" s="174" t="s">
        <v>280</v>
      </c>
      <c r="L117" s="38"/>
      <c r="M117" s="178" t="s">
        <v>18</v>
      </c>
      <c r="N117" s="179" t="s">
        <v>46</v>
      </c>
      <c r="O117" s="63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2" t="s">
        <v>145</v>
      </c>
      <c r="AT117" s="182" t="s">
        <v>140</v>
      </c>
      <c r="AU117" s="182" t="s">
        <v>83</v>
      </c>
      <c r="AY117" s="16" t="s">
        <v>137</v>
      </c>
      <c r="BE117" s="183">
        <f t="shared" si="4"/>
        <v>0</v>
      </c>
      <c r="BF117" s="183">
        <f t="shared" si="5"/>
        <v>0</v>
      </c>
      <c r="BG117" s="183">
        <f t="shared" si="6"/>
        <v>0</v>
      </c>
      <c r="BH117" s="183">
        <f t="shared" si="7"/>
        <v>0</v>
      </c>
      <c r="BI117" s="183">
        <f t="shared" si="8"/>
        <v>0</v>
      </c>
      <c r="BJ117" s="16" t="s">
        <v>83</v>
      </c>
      <c r="BK117" s="183">
        <f t="shared" si="9"/>
        <v>0</v>
      </c>
      <c r="BL117" s="16" t="s">
        <v>145</v>
      </c>
      <c r="BM117" s="182" t="s">
        <v>593</v>
      </c>
    </row>
    <row r="118" spans="1:65" s="2" customFormat="1" ht="24.2" customHeight="1">
      <c r="A118" s="33"/>
      <c r="B118" s="34"/>
      <c r="C118" s="172" t="s">
        <v>249</v>
      </c>
      <c r="D118" s="172" t="s">
        <v>140</v>
      </c>
      <c r="E118" s="173" t="s">
        <v>594</v>
      </c>
      <c r="F118" s="174" t="s">
        <v>595</v>
      </c>
      <c r="G118" s="175" t="s">
        <v>577</v>
      </c>
      <c r="H118" s="176">
        <v>61</v>
      </c>
      <c r="I118" s="177"/>
      <c r="J118" s="176">
        <f t="shared" si="0"/>
        <v>0</v>
      </c>
      <c r="K118" s="174" t="s">
        <v>280</v>
      </c>
      <c r="L118" s="38"/>
      <c r="M118" s="178" t="s">
        <v>18</v>
      </c>
      <c r="N118" s="179" t="s">
        <v>46</v>
      </c>
      <c r="O118" s="63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2" t="s">
        <v>145</v>
      </c>
      <c r="AT118" s="182" t="s">
        <v>140</v>
      </c>
      <c r="AU118" s="182" t="s">
        <v>83</v>
      </c>
      <c r="AY118" s="16" t="s">
        <v>137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6" t="s">
        <v>83</v>
      </c>
      <c r="BK118" s="183">
        <f t="shared" si="9"/>
        <v>0</v>
      </c>
      <c r="BL118" s="16" t="s">
        <v>145</v>
      </c>
      <c r="BM118" s="182" t="s">
        <v>596</v>
      </c>
    </row>
    <row r="119" spans="1:65" s="2" customFormat="1" ht="24.2" customHeight="1">
      <c r="A119" s="33"/>
      <c r="B119" s="34"/>
      <c r="C119" s="172" t="s">
        <v>254</v>
      </c>
      <c r="D119" s="172" t="s">
        <v>140</v>
      </c>
      <c r="E119" s="173" t="s">
        <v>597</v>
      </c>
      <c r="F119" s="174" t="s">
        <v>598</v>
      </c>
      <c r="G119" s="175" t="s">
        <v>577</v>
      </c>
      <c r="H119" s="176">
        <v>224</v>
      </c>
      <c r="I119" s="177"/>
      <c r="J119" s="176">
        <f t="shared" si="0"/>
        <v>0</v>
      </c>
      <c r="K119" s="174" t="s">
        <v>280</v>
      </c>
      <c r="L119" s="38"/>
      <c r="M119" s="178" t="s">
        <v>18</v>
      </c>
      <c r="N119" s="179" t="s">
        <v>46</v>
      </c>
      <c r="O119" s="63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2" t="s">
        <v>145</v>
      </c>
      <c r="AT119" s="182" t="s">
        <v>140</v>
      </c>
      <c r="AU119" s="182" t="s">
        <v>83</v>
      </c>
      <c r="AY119" s="16" t="s">
        <v>137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6" t="s">
        <v>83</v>
      </c>
      <c r="BK119" s="183">
        <f t="shared" si="9"/>
        <v>0</v>
      </c>
      <c r="BL119" s="16" t="s">
        <v>145</v>
      </c>
      <c r="BM119" s="182" t="s">
        <v>599</v>
      </c>
    </row>
    <row r="120" spans="1:65" s="12" customFormat="1" ht="25.9" customHeight="1">
      <c r="B120" s="156"/>
      <c r="C120" s="157"/>
      <c r="D120" s="158" t="s">
        <v>74</v>
      </c>
      <c r="E120" s="159" t="s">
        <v>600</v>
      </c>
      <c r="F120" s="159" t="s">
        <v>601</v>
      </c>
      <c r="G120" s="157"/>
      <c r="H120" s="157"/>
      <c r="I120" s="160"/>
      <c r="J120" s="161">
        <f>BK120</f>
        <v>0</v>
      </c>
      <c r="K120" s="157"/>
      <c r="L120" s="162"/>
      <c r="M120" s="163"/>
      <c r="N120" s="164"/>
      <c r="O120" s="164"/>
      <c r="P120" s="165">
        <f>SUM(P121:P128)</f>
        <v>0</v>
      </c>
      <c r="Q120" s="164"/>
      <c r="R120" s="165">
        <f>SUM(R121:R128)</f>
        <v>0</v>
      </c>
      <c r="S120" s="164"/>
      <c r="T120" s="166">
        <f>SUM(T121:T128)</f>
        <v>0</v>
      </c>
      <c r="AR120" s="167" t="s">
        <v>83</v>
      </c>
      <c r="AT120" s="168" t="s">
        <v>74</v>
      </c>
      <c r="AU120" s="168" t="s">
        <v>75</v>
      </c>
      <c r="AY120" s="167" t="s">
        <v>137</v>
      </c>
      <c r="BK120" s="169">
        <f>SUM(BK121:BK128)</f>
        <v>0</v>
      </c>
    </row>
    <row r="121" spans="1:65" s="2" customFormat="1" ht="37.9" customHeight="1">
      <c r="A121" s="33"/>
      <c r="B121" s="34"/>
      <c r="C121" s="172" t="s">
        <v>259</v>
      </c>
      <c r="D121" s="172" t="s">
        <v>140</v>
      </c>
      <c r="E121" s="173" t="s">
        <v>602</v>
      </c>
      <c r="F121" s="174" t="s">
        <v>603</v>
      </c>
      <c r="G121" s="175" t="s">
        <v>577</v>
      </c>
      <c r="H121" s="176">
        <v>70</v>
      </c>
      <c r="I121" s="177"/>
      <c r="J121" s="176">
        <f>ROUND((ROUND(I121,2))*(ROUND(H121,2)),2)</f>
        <v>0</v>
      </c>
      <c r="K121" s="174" t="s">
        <v>280</v>
      </c>
      <c r="L121" s="38"/>
      <c r="M121" s="178" t="s">
        <v>18</v>
      </c>
      <c r="N121" s="179" t="s">
        <v>46</v>
      </c>
      <c r="O121" s="63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2" t="s">
        <v>145</v>
      </c>
      <c r="AT121" s="182" t="s">
        <v>140</v>
      </c>
      <c r="AU121" s="182" t="s">
        <v>83</v>
      </c>
      <c r="AY121" s="16" t="s">
        <v>137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83</v>
      </c>
      <c r="BK121" s="183">
        <f>ROUND((ROUND(I121,2))*(ROUND(H121,2)),2)</f>
        <v>0</v>
      </c>
      <c r="BL121" s="16" t="s">
        <v>145</v>
      </c>
      <c r="BM121" s="182" t="s">
        <v>604</v>
      </c>
    </row>
    <row r="122" spans="1:65" s="2" customFormat="1" ht="19.5">
      <c r="A122" s="33"/>
      <c r="B122" s="34"/>
      <c r="C122" s="35"/>
      <c r="D122" s="191" t="s">
        <v>302</v>
      </c>
      <c r="E122" s="35"/>
      <c r="F122" s="221" t="s">
        <v>605</v>
      </c>
      <c r="G122" s="35"/>
      <c r="H122" s="35"/>
      <c r="I122" s="186"/>
      <c r="J122" s="35"/>
      <c r="K122" s="35"/>
      <c r="L122" s="38"/>
      <c r="M122" s="187"/>
      <c r="N122" s="188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302</v>
      </c>
      <c r="AU122" s="16" t="s">
        <v>83</v>
      </c>
    </row>
    <row r="123" spans="1:65" s="2" customFormat="1" ht="37.9" customHeight="1">
      <c r="A123" s="33"/>
      <c r="B123" s="34"/>
      <c r="C123" s="172" t="s">
        <v>7</v>
      </c>
      <c r="D123" s="172" t="s">
        <v>140</v>
      </c>
      <c r="E123" s="173" t="s">
        <v>606</v>
      </c>
      <c r="F123" s="174" t="s">
        <v>607</v>
      </c>
      <c r="G123" s="175" t="s">
        <v>577</v>
      </c>
      <c r="H123" s="176">
        <v>119</v>
      </c>
      <c r="I123" s="177"/>
      <c r="J123" s="176">
        <f>ROUND((ROUND(I123,2))*(ROUND(H123,2)),2)</f>
        <v>0</v>
      </c>
      <c r="K123" s="174" t="s">
        <v>280</v>
      </c>
      <c r="L123" s="38"/>
      <c r="M123" s="178" t="s">
        <v>18</v>
      </c>
      <c r="N123" s="179" t="s">
        <v>46</v>
      </c>
      <c r="O123" s="63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2" t="s">
        <v>145</v>
      </c>
      <c r="AT123" s="182" t="s">
        <v>140</v>
      </c>
      <c r="AU123" s="182" t="s">
        <v>83</v>
      </c>
      <c r="AY123" s="16" t="s">
        <v>137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6" t="s">
        <v>83</v>
      </c>
      <c r="BK123" s="183">
        <f>ROUND((ROUND(I123,2))*(ROUND(H123,2)),2)</f>
        <v>0</v>
      </c>
      <c r="BL123" s="16" t="s">
        <v>145</v>
      </c>
      <c r="BM123" s="182" t="s">
        <v>608</v>
      </c>
    </row>
    <row r="124" spans="1:65" s="2" customFormat="1" ht="19.5">
      <c r="A124" s="33"/>
      <c r="B124" s="34"/>
      <c r="C124" s="35"/>
      <c r="D124" s="191" t="s">
        <v>302</v>
      </c>
      <c r="E124" s="35"/>
      <c r="F124" s="221" t="s">
        <v>605</v>
      </c>
      <c r="G124" s="35"/>
      <c r="H124" s="35"/>
      <c r="I124" s="186"/>
      <c r="J124" s="35"/>
      <c r="K124" s="35"/>
      <c r="L124" s="38"/>
      <c r="M124" s="187"/>
      <c r="N124" s="188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302</v>
      </c>
      <c r="AU124" s="16" t="s">
        <v>83</v>
      </c>
    </row>
    <row r="125" spans="1:65" s="2" customFormat="1" ht="37.9" customHeight="1">
      <c r="A125" s="33"/>
      <c r="B125" s="34"/>
      <c r="C125" s="172" t="s">
        <v>270</v>
      </c>
      <c r="D125" s="172" t="s">
        <v>140</v>
      </c>
      <c r="E125" s="173" t="s">
        <v>609</v>
      </c>
      <c r="F125" s="174" t="s">
        <v>610</v>
      </c>
      <c r="G125" s="175" t="s">
        <v>577</v>
      </c>
      <c r="H125" s="176">
        <v>61</v>
      </c>
      <c r="I125" s="177"/>
      <c r="J125" s="176">
        <f>ROUND((ROUND(I125,2))*(ROUND(H125,2)),2)</f>
        <v>0</v>
      </c>
      <c r="K125" s="174" t="s">
        <v>280</v>
      </c>
      <c r="L125" s="38"/>
      <c r="M125" s="178" t="s">
        <v>18</v>
      </c>
      <c r="N125" s="179" t="s">
        <v>46</v>
      </c>
      <c r="O125" s="63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2" t="s">
        <v>145</v>
      </c>
      <c r="AT125" s="182" t="s">
        <v>140</v>
      </c>
      <c r="AU125" s="182" t="s">
        <v>83</v>
      </c>
      <c r="AY125" s="16" t="s">
        <v>137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ROUND((ROUND(I125,2))*(ROUND(H125,2)),2)</f>
        <v>0</v>
      </c>
      <c r="BL125" s="16" t="s">
        <v>145</v>
      </c>
      <c r="BM125" s="182" t="s">
        <v>611</v>
      </c>
    </row>
    <row r="126" spans="1:65" s="2" customFormat="1" ht="19.5">
      <c r="A126" s="33"/>
      <c r="B126" s="34"/>
      <c r="C126" s="35"/>
      <c r="D126" s="191" t="s">
        <v>302</v>
      </c>
      <c r="E126" s="35"/>
      <c r="F126" s="221" t="s">
        <v>605</v>
      </c>
      <c r="G126" s="35"/>
      <c r="H126" s="35"/>
      <c r="I126" s="186"/>
      <c r="J126" s="35"/>
      <c r="K126" s="35"/>
      <c r="L126" s="38"/>
      <c r="M126" s="187"/>
      <c r="N126" s="188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302</v>
      </c>
      <c r="AU126" s="16" t="s">
        <v>83</v>
      </c>
    </row>
    <row r="127" spans="1:65" s="2" customFormat="1" ht="37.9" customHeight="1">
      <c r="A127" s="33"/>
      <c r="B127" s="34"/>
      <c r="C127" s="172" t="s">
        <v>277</v>
      </c>
      <c r="D127" s="172" t="s">
        <v>140</v>
      </c>
      <c r="E127" s="173" t="s">
        <v>612</v>
      </c>
      <c r="F127" s="174" t="s">
        <v>613</v>
      </c>
      <c r="G127" s="175" t="s">
        <v>577</v>
      </c>
      <c r="H127" s="176">
        <v>286</v>
      </c>
      <c r="I127" s="177"/>
      <c r="J127" s="176">
        <f>ROUND((ROUND(I127,2))*(ROUND(H127,2)),2)</f>
        <v>0</v>
      </c>
      <c r="K127" s="174" t="s">
        <v>280</v>
      </c>
      <c r="L127" s="38"/>
      <c r="M127" s="178" t="s">
        <v>18</v>
      </c>
      <c r="N127" s="179" t="s">
        <v>46</v>
      </c>
      <c r="O127" s="63"/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2" t="s">
        <v>145</v>
      </c>
      <c r="AT127" s="182" t="s">
        <v>140</v>
      </c>
      <c r="AU127" s="182" t="s">
        <v>83</v>
      </c>
      <c r="AY127" s="16" t="s">
        <v>137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6" t="s">
        <v>83</v>
      </c>
      <c r="BK127" s="183">
        <f>ROUND((ROUND(I127,2))*(ROUND(H127,2)),2)</f>
        <v>0</v>
      </c>
      <c r="BL127" s="16" t="s">
        <v>145</v>
      </c>
      <c r="BM127" s="182" t="s">
        <v>614</v>
      </c>
    </row>
    <row r="128" spans="1:65" s="2" customFormat="1" ht="19.5">
      <c r="A128" s="33"/>
      <c r="B128" s="34"/>
      <c r="C128" s="35"/>
      <c r="D128" s="191" t="s">
        <v>302</v>
      </c>
      <c r="E128" s="35"/>
      <c r="F128" s="221" t="s">
        <v>605</v>
      </c>
      <c r="G128" s="35"/>
      <c r="H128" s="35"/>
      <c r="I128" s="186"/>
      <c r="J128" s="35"/>
      <c r="K128" s="35"/>
      <c r="L128" s="38"/>
      <c r="M128" s="187"/>
      <c r="N128" s="188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302</v>
      </c>
      <c r="AU128" s="16" t="s">
        <v>83</v>
      </c>
    </row>
    <row r="129" spans="1:65" s="12" customFormat="1" ht="25.9" customHeight="1">
      <c r="B129" s="156"/>
      <c r="C129" s="157"/>
      <c r="D129" s="158" t="s">
        <v>74</v>
      </c>
      <c r="E129" s="159" t="s">
        <v>615</v>
      </c>
      <c r="F129" s="159" t="s">
        <v>616</v>
      </c>
      <c r="G129" s="157"/>
      <c r="H129" s="157"/>
      <c r="I129" s="160"/>
      <c r="J129" s="161">
        <f>BK129</f>
        <v>0</v>
      </c>
      <c r="K129" s="157"/>
      <c r="L129" s="162"/>
      <c r="M129" s="163"/>
      <c r="N129" s="164"/>
      <c r="O129" s="164"/>
      <c r="P129" s="165">
        <f>SUM(P130:P132)</f>
        <v>0</v>
      </c>
      <c r="Q129" s="164"/>
      <c r="R129" s="165">
        <f>SUM(R130:R132)</f>
        <v>0</v>
      </c>
      <c r="S129" s="164"/>
      <c r="T129" s="166">
        <f>SUM(T130:T132)</f>
        <v>0</v>
      </c>
      <c r="AR129" s="167" t="s">
        <v>83</v>
      </c>
      <c r="AT129" s="168" t="s">
        <v>74</v>
      </c>
      <c r="AU129" s="168" t="s">
        <v>75</v>
      </c>
      <c r="AY129" s="167" t="s">
        <v>137</v>
      </c>
      <c r="BK129" s="169">
        <f>SUM(BK130:BK132)</f>
        <v>0</v>
      </c>
    </row>
    <row r="130" spans="1:65" s="2" customFormat="1" ht="24.2" customHeight="1">
      <c r="A130" s="33"/>
      <c r="B130" s="34"/>
      <c r="C130" s="172" t="s">
        <v>282</v>
      </c>
      <c r="D130" s="172" t="s">
        <v>140</v>
      </c>
      <c r="E130" s="173" t="s">
        <v>617</v>
      </c>
      <c r="F130" s="174" t="s">
        <v>618</v>
      </c>
      <c r="G130" s="175" t="s">
        <v>143</v>
      </c>
      <c r="H130" s="176">
        <v>1</v>
      </c>
      <c r="I130" s="177"/>
      <c r="J130" s="176">
        <f>ROUND((ROUND(I130,2))*(ROUND(H130,2)),2)</f>
        <v>0</v>
      </c>
      <c r="K130" s="174" t="s">
        <v>280</v>
      </c>
      <c r="L130" s="38"/>
      <c r="M130" s="178" t="s">
        <v>18</v>
      </c>
      <c r="N130" s="179" t="s">
        <v>46</v>
      </c>
      <c r="O130" s="63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2" t="s">
        <v>145</v>
      </c>
      <c r="AT130" s="182" t="s">
        <v>140</v>
      </c>
      <c r="AU130" s="182" t="s">
        <v>83</v>
      </c>
      <c r="AY130" s="16" t="s">
        <v>137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6" t="s">
        <v>83</v>
      </c>
      <c r="BK130" s="183">
        <f>ROUND((ROUND(I130,2))*(ROUND(H130,2)),2)</f>
        <v>0</v>
      </c>
      <c r="BL130" s="16" t="s">
        <v>145</v>
      </c>
      <c r="BM130" s="182" t="s">
        <v>619</v>
      </c>
    </row>
    <row r="131" spans="1:65" s="2" customFormat="1" ht="19.5">
      <c r="A131" s="33"/>
      <c r="B131" s="34"/>
      <c r="C131" s="35"/>
      <c r="D131" s="191" t="s">
        <v>302</v>
      </c>
      <c r="E131" s="35"/>
      <c r="F131" s="221" t="s">
        <v>620</v>
      </c>
      <c r="G131" s="35"/>
      <c r="H131" s="35"/>
      <c r="I131" s="186"/>
      <c r="J131" s="35"/>
      <c r="K131" s="35"/>
      <c r="L131" s="38"/>
      <c r="M131" s="187"/>
      <c r="N131" s="188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302</v>
      </c>
      <c r="AU131" s="16" t="s">
        <v>83</v>
      </c>
    </row>
    <row r="132" spans="1:65" s="2" customFormat="1" ht="33" customHeight="1">
      <c r="A132" s="33"/>
      <c r="B132" s="34"/>
      <c r="C132" s="172" t="s">
        <v>287</v>
      </c>
      <c r="D132" s="172" t="s">
        <v>140</v>
      </c>
      <c r="E132" s="173" t="s">
        <v>621</v>
      </c>
      <c r="F132" s="174" t="s">
        <v>622</v>
      </c>
      <c r="G132" s="175" t="s">
        <v>143</v>
      </c>
      <c r="H132" s="176">
        <v>1</v>
      </c>
      <c r="I132" s="177"/>
      <c r="J132" s="176">
        <f>ROUND((ROUND(I132,2))*(ROUND(H132,2)),2)</f>
        <v>0</v>
      </c>
      <c r="K132" s="174" t="s">
        <v>280</v>
      </c>
      <c r="L132" s="38"/>
      <c r="M132" s="178" t="s">
        <v>18</v>
      </c>
      <c r="N132" s="179" t="s">
        <v>46</v>
      </c>
      <c r="O132" s="63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2" t="s">
        <v>145</v>
      </c>
      <c r="AT132" s="182" t="s">
        <v>140</v>
      </c>
      <c r="AU132" s="182" t="s">
        <v>83</v>
      </c>
      <c r="AY132" s="16" t="s">
        <v>137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6" t="s">
        <v>83</v>
      </c>
      <c r="BK132" s="183">
        <f>ROUND((ROUND(I132,2))*(ROUND(H132,2)),2)</f>
        <v>0</v>
      </c>
      <c r="BL132" s="16" t="s">
        <v>145</v>
      </c>
      <c r="BM132" s="182" t="s">
        <v>623</v>
      </c>
    </row>
    <row r="133" spans="1:65" s="12" customFormat="1" ht="25.9" customHeight="1">
      <c r="B133" s="156"/>
      <c r="C133" s="157"/>
      <c r="D133" s="158" t="s">
        <v>74</v>
      </c>
      <c r="E133" s="159" t="s">
        <v>624</v>
      </c>
      <c r="F133" s="159" t="s">
        <v>489</v>
      </c>
      <c r="G133" s="157"/>
      <c r="H133" s="157"/>
      <c r="I133" s="160"/>
      <c r="J133" s="161">
        <f>BK133</f>
        <v>0</v>
      </c>
      <c r="K133" s="157"/>
      <c r="L133" s="162"/>
      <c r="M133" s="163"/>
      <c r="N133" s="164"/>
      <c r="O133" s="164"/>
      <c r="P133" s="165">
        <f>SUM(P134:P148)</f>
        <v>0</v>
      </c>
      <c r="Q133" s="164"/>
      <c r="R133" s="165">
        <f>SUM(R134:R148)</f>
        <v>0</v>
      </c>
      <c r="S133" s="164"/>
      <c r="T133" s="166">
        <f>SUM(T134:T148)</f>
        <v>0</v>
      </c>
      <c r="AR133" s="167" t="s">
        <v>83</v>
      </c>
      <c r="AT133" s="168" t="s">
        <v>74</v>
      </c>
      <c r="AU133" s="168" t="s">
        <v>75</v>
      </c>
      <c r="AY133" s="167" t="s">
        <v>137</v>
      </c>
      <c r="BK133" s="169">
        <f>SUM(BK134:BK148)</f>
        <v>0</v>
      </c>
    </row>
    <row r="134" spans="1:65" s="2" customFormat="1" ht="16.5" customHeight="1">
      <c r="A134" s="33"/>
      <c r="B134" s="34"/>
      <c r="C134" s="172" t="s">
        <v>291</v>
      </c>
      <c r="D134" s="172" t="s">
        <v>140</v>
      </c>
      <c r="E134" s="173" t="s">
        <v>625</v>
      </c>
      <c r="F134" s="174" t="s">
        <v>626</v>
      </c>
      <c r="G134" s="175" t="s">
        <v>533</v>
      </c>
      <c r="H134" s="176">
        <v>1</v>
      </c>
      <c r="I134" s="177"/>
      <c r="J134" s="176">
        <f t="shared" ref="J134:J142" si="10">ROUND((ROUND(I134,2))*(ROUND(H134,2)),2)</f>
        <v>0</v>
      </c>
      <c r="K134" s="174" t="s">
        <v>280</v>
      </c>
      <c r="L134" s="38"/>
      <c r="M134" s="178" t="s">
        <v>18</v>
      </c>
      <c r="N134" s="179" t="s">
        <v>46</v>
      </c>
      <c r="O134" s="63"/>
      <c r="P134" s="180">
        <f t="shared" ref="P134:P142" si="11">O134*H134</f>
        <v>0</v>
      </c>
      <c r="Q134" s="180">
        <v>0</v>
      </c>
      <c r="R134" s="180">
        <f t="shared" ref="R134:R142" si="12">Q134*H134</f>
        <v>0</v>
      </c>
      <c r="S134" s="180">
        <v>0</v>
      </c>
      <c r="T134" s="181">
        <f t="shared" ref="T134:T142" si="1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2" t="s">
        <v>145</v>
      </c>
      <c r="AT134" s="182" t="s">
        <v>140</v>
      </c>
      <c r="AU134" s="182" t="s">
        <v>83</v>
      </c>
      <c r="AY134" s="16" t="s">
        <v>137</v>
      </c>
      <c r="BE134" s="183">
        <f t="shared" ref="BE134:BE142" si="14">IF(N134="základní",J134,0)</f>
        <v>0</v>
      </c>
      <c r="BF134" s="183">
        <f t="shared" ref="BF134:BF142" si="15">IF(N134="snížená",J134,0)</f>
        <v>0</v>
      </c>
      <c r="BG134" s="183">
        <f t="shared" ref="BG134:BG142" si="16">IF(N134="zákl. přenesená",J134,0)</f>
        <v>0</v>
      </c>
      <c r="BH134" s="183">
        <f t="shared" ref="BH134:BH142" si="17">IF(N134="sníž. přenesená",J134,0)</f>
        <v>0</v>
      </c>
      <c r="BI134" s="183">
        <f t="shared" ref="BI134:BI142" si="18">IF(N134="nulová",J134,0)</f>
        <v>0</v>
      </c>
      <c r="BJ134" s="16" t="s">
        <v>83</v>
      </c>
      <c r="BK134" s="183">
        <f t="shared" ref="BK134:BK142" si="19">ROUND((ROUND(I134,2))*(ROUND(H134,2)),2)</f>
        <v>0</v>
      </c>
      <c r="BL134" s="16" t="s">
        <v>145</v>
      </c>
      <c r="BM134" s="182" t="s">
        <v>627</v>
      </c>
    </row>
    <row r="135" spans="1:65" s="2" customFormat="1" ht="24.2" customHeight="1">
      <c r="A135" s="33"/>
      <c r="B135" s="34"/>
      <c r="C135" s="172" t="s">
        <v>297</v>
      </c>
      <c r="D135" s="172" t="s">
        <v>140</v>
      </c>
      <c r="E135" s="173" t="s">
        <v>628</v>
      </c>
      <c r="F135" s="174" t="s">
        <v>629</v>
      </c>
      <c r="G135" s="175" t="s">
        <v>533</v>
      </c>
      <c r="H135" s="176">
        <v>1</v>
      </c>
      <c r="I135" s="177"/>
      <c r="J135" s="176">
        <f t="shared" si="10"/>
        <v>0</v>
      </c>
      <c r="K135" s="174" t="s">
        <v>280</v>
      </c>
      <c r="L135" s="38"/>
      <c r="M135" s="178" t="s">
        <v>18</v>
      </c>
      <c r="N135" s="179" t="s">
        <v>46</v>
      </c>
      <c r="O135" s="63"/>
      <c r="P135" s="180">
        <f t="shared" si="11"/>
        <v>0</v>
      </c>
      <c r="Q135" s="180">
        <v>0</v>
      </c>
      <c r="R135" s="180">
        <f t="shared" si="12"/>
        <v>0</v>
      </c>
      <c r="S135" s="180">
        <v>0</v>
      </c>
      <c r="T135" s="181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2" t="s">
        <v>145</v>
      </c>
      <c r="AT135" s="182" t="s">
        <v>140</v>
      </c>
      <c r="AU135" s="182" t="s">
        <v>83</v>
      </c>
      <c r="AY135" s="16" t="s">
        <v>137</v>
      </c>
      <c r="BE135" s="183">
        <f t="shared" si="14"/>
        <v>0</v>
      </c>
      <c r="BF135" s="183">
        <f t="shared" si="15"/>
        <v>0</v>
      </c>
      <c r="BG135" s="183">
        <f t="shared" si="16"/>
        <v>0</v>
      </c>
      <c r="BH135" s="183">
        <f t="shared" si="17"/>
        <v>0</v>
      </c>
      <c r="BI135" s="183">
        <f t="shared" si="18"/>
        <v>0</v>
      </c>
      <c r="BJ135" s="16" t="s">
        <v>83</v>
      </c>
      <c r="BK135" s="183">
        <f t="shared" si="19"/>
        <v>0</v>
      </c>
      <c r="BL135" s="16" t="s">
        <v>145</v>
      </c>
      <c r="BM135" s="182" t="s">
        <v>630</v>
      </c>
    </row>
    <row r="136" spans="1:65" s="2" customFormat="1" ht="16.5" customHeight="1">
      <c r="A136" s="33"/>
      <c r="B136" s="34"/>
      <c r="C136" s="172" t="s">
        <v>304</v>
      </c>
      <c r="D136" s="172" t="s">
        <v>140</v>
      </c>
      <c r="E136" s="173" t="s">
        <v>631</v>
      </c>
      <c r="F136" s="174" t="s">
        <v>632</v>
      </c>
      <c r="G136" s="175" t="s">
        <v>533</v>
      </c>
      <c r="H136" s="176">
        <v>1</v>
      </c>
      <c r="I136" s="177"/>
      <c r="J136" s="176">
        <f t="shared" si="10"/>
        <v>0</v>
      </c>
      <c r="K136" s="174" t="s">
        <v>280</v>
      </c>
      <c r="L136" s="38"/>
      <c r="M136" s="178" t="s">
        <v>18</v>
      </c>
      <c r="N136" s="179" t="s">
        <v>46</v>
      </c>
      <c r="O136" s="63"/>
      <c r="P136" s="180">
        <f t="shared" si="11"/>
        <v>0</v>
      </c>
      <c r="Q136" s="180">
        <v>0</v>
      </c>
      <c r="R136" s="180">
        <f t="shared" si="12"/>
        <v>0</v>
      </c>
      <c r="S136" s="180">
        <v>0</v>
      </c>
      <c r="T136" s="181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2" t="s">
        <v>145</v>
      </c>
      <c r="AT136" s="182" t="s">
        <v>140</v>
      </c>
      <c r="AU136" s="182" t="s">
        <v>83</v>
      </c>
      <c r="AY136" s="16" t="s">
        <v>137</v>
      </c>
      <c r="BE136" s="183">
        <f t="shared" si="14"/>
        <v>0</v>
      </c>
      <c r="BF136" s="183">
        <f t="shared" si="15"/>
        <v>0</v>
      </c>
      <c r="BG136" s="183">
        <f t="shared" si="16"/>
        <v>0</v>
      </c>
      <c r="BH136" s="183">
        <f t="shared" si="17"/>
        <v>0</v>
      </c>
      <c r="BI136" s="183">
        <f t="shared" si="18"/>
        <v>0</v>
      </c>
      <c r="BJ136" s="16" t="s">
        <v>83</v>
      </c>
      <c r="BK136" s="183">
        <f t="shared" si="19"/>
        <v>0</v>
      </c>
      <c r="BL136" s="16" t="s">
        <v>145</v>
      </c>
      <c r="BM136" s="182" t="s">
        <v>633</v>
      </c>
    </row>
    <row r="137" spans="1:65" s="2" customFormat="1" ht="24.2" customHeight="1">
      <c r="A137" s="33"/>
      <c r="B137" s="34"/>
      <c r="C137" s="172" t="s">
        <v>309</v>
      </c>
      <c r="D137" s="172" t="s">
        <v>140</v>
      </c>
      <c r="E137" s="173" t="s">
        <v>634</v>
      </c>
      <c r="F137" s="174" t="s">
        <v>635</v>
      </c>
      <c r="G137" s="175" t="s">
        <v>533</v>
      </c>
      <c r="H137" s="176">
        <v>1</v>
      </c>
      <c r="I137" s="177"/>
      <c r="J137" s="176">
        <f t="shared" si="10"/>
        <v>0</v>
      </c>
      <c r="K137" s="174" t="s">
        <v>280</v>
      </c>
      <c r="L137" s="38"/>
      <c r="M137" s="178" t="s">
        <v>18</v>
      </c>
      <c r="N137" s="179" t="s">
        <v>46</v>
      </c>
      <c r="O137" s="63"/>
      <c r="P137" s="180">
        <f t="shared" si="11"/>
        <v>0</v>
      </c>
      <c r="Q137" s="180">
        <v>0</v>
      </c>
      <c r="R137" s="180">
        <f t="shared" si="12"/>
        <v>0</v>
      </c>
      <c r="S137" s="180">
        <v>0</v>
      </c>
      <c r="T137" s="181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2" t="s">
        <v>145</v>
      </c>
      <c r="AT137" s="182" t="s">
        <v>140</v>
      </c>
      <c r="AU137" s="182" t="s">
        <v>83</v>
      </c>
      <c r="AY137" s="16" t="s">
        <v>137</v>
      </c>
      <c r="BE137" s="183">
        <f t="shared" si="14"/>
        <v>0</v>
      </c>
      <c r="BF137" s="183">
        <f t="shared" si="15"/>
        <v>0</v>
      </c>
      <c r="BG137" s="183">
        <f t="shared" si="16"/>
        <v>0</v>
      </c>
      <c r="BH137" s="183">
        <f t="shared" si="17"/>
        <v>0</v>
      </c>
      <c r="BI137" s="183">
        <f t="shared" si="18"/>
        <v>0</v>
      </c>
      <c r="BJ137" s="16" t="s">
        <v>83</v>
      </c>
      <c r="BK137" s="183">
        <f t="shared" si="19"/>
        <v>0</v>
      </c>
      <c r="BL137" s="16" t="s">
        <v>145</v>
      </c>
      <c r="BM137" s="182" t="s">
        <v>636</v>
      </c>
    </row>
    <row r="138" spans="1:65" s="2" customFormat="1" ht="16.5" customHeight="1">
      <c r="A138" s="33"/>
      <c r="B138" s="34"/>
      <c r="C138" s="172" t="s">
        <v>314</v>
      </c>
      <c r="D138" s="172" t="s">
        <v>140</v>
      </c>
      <c r="E138" s="173" t="s">
        <v>637</v>
      </c>
      <c r="F138" s="174" t="s">
        <v>638</v>
      </c>
      <c r="G138" s="175" t="s">
        <v>533</v>
      </c>
      <c r="H138" s="176">
        <v>1</v>
      </c>
      <c r="I138" s="177"/>
      <c r="J138" s="176">
        <f t="shared" si="10"/>
        <v>0</v>
      </c>
      <c r="K138" s="174" t="s">
        <v>280</v>
      </c>
      <c r="L138" s="38"/>
      <c r="M138" s="178" t="s">
        <v>18</v>
      </c>
      <c r="N138" s="179" t="s">
        <v>46</v>
      </c>
      <c r="O138" s="63"/>
      <c r="P138" s="180">
        <f t="shared" si="11"/>
        <v>0</v>
      </c>
      <c r="Q138" s="180">
        <v>0</v>
      </c>
      <c r="R138" s="180">
        <f t="shared" si="12"/>
        <v>0</v>
      </c>
      <c r="S138" s="180">
        <v>0</v>
      </c>
      <c r="T138" s="181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2" t="s">
        <v>145</v>
      </c>
      <c r="AT138" s="182" t="s">
        <v>140</v>
      </c>
      <c r="AU138" s="182" t="s">
        <v>83</v>
      </c>
      <c r="AY138" s="16" t="s">
        <v>137</v>
      </c>
      <c r="BE138" s="183">
        <f t="shared" si="14"/>
        <v>0</v>
      </c>
      <c r="BF138" s="183">
        <f t="shared" si="15"/>
        <v>0</v>
      </c>
      <c r="BG138" s="183">
        <f t="shared" si="16"/>
        <v>0</v>
      </c>
      <c r="BH138" s="183">
        <f t="shared" si="17"/>
        <v>0</v>
      </c>
      <c r="BI138" s="183">
        <f t="shared" si="18"/>
        <v>0</v>
      </c>
      <c r="BJ138" s="16" t="s">
        <v>83</v>
      </c>
      <c r="BK138" s="183">
        <f t="shared" si="19"/>
        <v>0</v>
      </c>
      <c r="BL138" s="16" t="s">
        <v>145</v>
      </c>
      <c r="BM138" s="182" t="s">
        <v>639</v>
      </c>
    </row>
    <row r="139" spans="1:65" s="2" customFormat="1" ht="16.5" customHeight="1">
      <c r="A139" s="33"/>
      <c r="B139" s="34"/>
      <c r="C139" s="172" t="s">
        <v>321</v>
      </c>
      <c r="D139" s="172" t="s">
        <v>140</v>
      </c>
      <c r="E139" s="173" t="s">
        <v>640</v>
      </c>
      <c r="F139" s="174" t="s">
        <v>641</v>
      </c>
      <c r="G139" s="175" t="s">
        <v>533</v>
      </c>
      <c r="H139" s="176">
        <v>1</v>
      </c>
      <c r="I139" s="177"/>
      <c r="J139" s="176">
        <f t="shared" si="10"/>
        <v>0</v>
      </c>
      <c r="K139" s="174" t="s">
        <v>280</v>
      </c>
      <c r="L139" s="38"/>
      <c r="M139" s="178" t="s">
        <v>18</v>
      </c>
      <c r="N139" s="179" t="s">
        <v>46</v>
      </c>
      <c r="O139" s="63"/>
      <c r="P139" s="180">
        <f t="shared" si="11"/>
        <v>0</v>
      </c>
      <c r="Q139" s="180">
        <v>0</v>
      </c>
      <c r="R139" s="180">
        <f t="shared" si="12"/>
        <v>0</v>
      </c>
      <c r="S139" s="180">
        <v>0</v>
      </c>
      <c r="T139" s="181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2" t="s">
        <v>145</v>
      </c>
      <c r="AT139" s="182" t="s">
        <v>140</v>
      </c>
      <c r="AU139" s="182" t="s">
        <v>83</v>
      </c>
      <c r="AY139" s="16" t="s">
        <v>137</v>
      </c>
      <c r="BE139" s="183">
        <f t="shared" si="14"/>
        <v>0</v>
      </c>
      <c r="BF139" s="183">
        <f t="shared" si="15"/>
        <v>0</v>
      </c>
      <c r="BG139" s="183">
        <f t="shared" si="16"/>
        <v>0</v>
      </c>
      <c r="BH139" s="183">
        <f t="shared" si="17"/>
        <v>0</v>
      </c>
      <c r="BI139" s="183">
        <f t="shared" si="18"/>
        <v>0</v>
      </c>
      <c r="BJ139" s="16" t="s">
        <v>83</v>
      </c>
      <c r="BK139" s="183">
        <f t="shared" si="19"/>
        <v>0</v>
      </c>
      <c r="BL139" s="16" t="s">
        <v>145</v>
      </c>
      <c r="BM139" s="182" t="s">
        <v>642</v>
      </c>
    </row>
    <row r="140" spans="1:65" s="2" customFormat="1" ht="24.2" customHeight="1">
      <c r="A140" s="33"/>
      <c r="B140" s="34"/>
      <c r="C140" s="172" t="s">
        <v>263</v>
      </c>
      <c r="D140" s="172" t="s">
        <v>140</v>
      </c>
      <c r="E140" s="173" t="s">
        <v>643</v>
      </c>
      <c r="F140" s="174" t="s">
        <v>644</v>
      </c>
      <c r="G140" s="175" t="s">
        <v>533</v>
      </c>
      <c r="H140" s="176">
        <v>1</v>
      </c>
      <c r="I140" s="177"/>
      <c r="J140" s="176">
        <f t="shared" si="10"/>
        <v>0</v>
      </c>
      <c r="K140" s="174" t="s">
        <v>280</v>
      </c>
      <c r="L140" s="38"/>
      <c r="M140" s="178" t="s">
        <v>18</v>
      </c>
      <c r="N140" s="179" t="s">
        <v>46</v>
      </c>
      <c r="O140" s="63"/>
      <c r="P140" s="180">
        <f t="shared" si="11"/>
        <v>0</v>
      </c>
      <c r="Q140" s="180">
        <v>0</v>
      </c>
      <c r="R140" s="180">
        <f t="shared" si="12"/>
        <v>0</v>
      </c>
      <c r="S140" s="180">
        <v>0</v>
      </c>
      <c r="T140" s="181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2" t="s">
        <v>145</v>
      </c>
      <c r="AT140" s="182" t="s">
        <v>140</v>
      </c>
      <c r="AU140" s="182" t="s">
        <v>83</v>
      </c>
      <c r="AY140" s="16" t="s">
        <v>137</v>
      </c>
      <c r="BE140" s="183">
        <f t="shared" si="14"/>
        <v>0</v>
      </c>
      <c r="BF140" s="183">
        <f t="shared" si="15"/>
        <v>0</v>
      </c>
      <c r="BG140" s="183">
        <f t="shared" si="16"/>
        <v>0</v>
      </c>
      <c r="BH140" s="183">
        <f t="shared" si="17"/>
        <v>0</v>
      </c>
      <c r="BI140" s="183">
        <f t="shared" si="18"/>
        <v>0</v>
      </c>
      <c r="BJ140" s="16" t="s">
        <v>83</v>
      </c>
      <c r="BK140" s="183">
        <f t="shared" si="19"/>
        <v>0</v>
      </c>
      <c r="BL140" s="16" t="s">
        <v>145</v>
      </c>
      <c r="BM140" s="182" t="s">
        <v>645</v>
      </c>
    </row>
    <row r="141" spans="1:65" s="2" customFormat="1" ht="16.5" customHeight="1">
      <c r="A141" s="33"/>
      <c r="B141" s="34"/>
      <c r="C141" s="172" t="s">
        <v>331</v>
      </c>
      <c r="D141" s="172" t="s">
        <v>140</v>
      </c>
      <c r="E141" s="173" t="s">
        <v>646</v>
      </c>
      <c r="F141" s="174" t="s">
        <v>647</v>
      </c>
      <c r="G141" s="175" t="s">
        <v>533</v>
      </c>
      <c r="H141" s="176">
        <v>1</v>
      </c>
      <c r="I141" s="177"/>
      <c r="J141" s="176">
        <f t="shared" si="10"/>
        <v>0</v>
      </c>
      <c r="K141" s="174" t="s">
        <v>280</v>
      </c>
      <c r="L141" s="38"/>
      <c r="M141" s="178" t="s">
        <v>18</v>
      </c>
      <c r="N141" s="179" t="s">
        <v>46</v>
      </c>
      <c r="O141" s="63"/>
      <c r="P141" s="180">
        <f t="shared" si="11"/>
        <v>0</v>
      </c>
      <c r="Q141" s="180">
        <v>0</v>
      </c>
      <c r="R141" s="180">
        <f t="shared" si="12"/>
        <v>0</v>
      </c>
      <c r="S141" s="180">
        <v>0</v>
      </c>
      <c r="T141" s="181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2" t="s">
        <v>145</v>
      </c>
      <c r="AT141" s="182" t="s">
        <v>140</v>
      </c>
      <c r="AU141" s="182" t="s">
        <v>83</v>
      </c>
      <c r="AY141" s="16" t="s">
        <v>137</v>
      </c>
      <c r="BE141" s="183">
        <f t="shared" si="14"/>
        <v>0</v>
      </c>
      <c r="BF141" s="183">
        <f t="shared" si="15"/>
        <v>0</v>
      </c>
      <c r="BG141" s="183">
        <f t="shared" si="16"/>
        <v>0</v>
      </c>
      <c r="BH141" s="183">
        <f t="shared" si="17"/>
        <v>0</v>
      </c>
      <c r="BI141" s="183">
        <f t="shared" si="18"/>
        <v>0</v>
      </c>
      <c r="BJ141" s="16" t="s">
        <v>83</v>
      </c>
      <c r="BK141" s="183">
        <f t="shared" si="19"/>
        <v>0</v>
      </c>
      <c r="BL141" s="16" t="s">
        <v>145</v>
      </c>
      <c r="BM141" s="182" t="s">
        <v>648</v>
      </c>
    </row>
    <row r="142" spans="1:65" s="2" customFormat="1" ht="16.5" customHeight="1">
      <c r="A142" s="33"/>
      <c r="B142" s="34"/>
      <c r="C142" s="172" t="s">
        <v>336</v>
      </c>
      <c r="D142" s="172" t="s">
        <v>140</v>
      </c>
      <c r="E142" s="173" t="s">
        <v>649</v>
      </c>
      <c r="F142" s="174" t="s">
        <v>650</v>
      </c>
      <c r="G142" s="175" t="s">
        <v>533</v>
      </c>
      <c r="H142" s="176">
        <v>1</v>
      </c>
      <c r="I142" s="177"/>
      <c r="J142" s="176">
        <f t="shared" si="10"/>
        <v>0</v>
      </c>
      <c r="K142" s="174" t="s">
        <v>280</v>
      </c>
      <c r="L142" s="38"/>
      <c r="M142" s="178" t="s">
        <v>18</v>
      </c>
      <c r="N142" s="179" t="s">
        <v>46</v>
      </c>
      <c r="O142" s="63"/>
      <c r="P142" s="180">
        <f t="shared" si="11"/>
        <v>0</v>
      </c>
      <c r="Q142" s="180">
        <v>0</v>
      </c>
      <c r="R142" s="180">
        <f t="shared" si="12"/>
        <v>0</v>
      </c>
      <c r="S142" s="180">
        <v>0</v>
      </c>
      <c r="T142" s="181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2" t="s">
        <v>145</v>
      </c>
      <c r="AT142" s="182" t="s">
        <v>140</v>
      </c>
      <c r="AU142" s="182" t="s">
        <v>83</v>
      </c>
      <c r="AY142" s="16" t="s">
        <v>137</v>
      </c>
      <c r="BE142" s="183">
        <f t="shared" si="14"/>
        <v>0</v>
      </c>
      <c r="BF142" s="183">
        <f t="shared" si="15"/>
        <v>0</v>
      </c>
      <c r="BG142" s="183">
        <f t="shared" si="16"/>
        <v>0</v>
      </c>
      <c r="BH142" s="183">
        <f t="shared" si="17"/>
        <v>0</v>
      </c>
      <c r="BI142" s="183">
        <f t="shared" si="18"/>
        <v>0</v>
      </c>
      <c r="BJ142" s="16" t="s">
        <v>83</v>
      </c>
      <c r="BK142" s="183">
        <f t="shared" si="19"/>
        <v>0</v>
      </c>
      <c r="BL142" s="16" t="s">
        <v>145</v>
      </c>
      <c r="BM142" s="182" t="s">
        <v>651</v>
      </c>
    </row>
    <row r="143" spans="1:65" s="2" customFormat="1" ht="19.5">
      <c r="A143" s="33"/>
      <c r="B143" s="34"/>
      <c r="C143" s="35"/>
      <c r="D143" s="191" t="s">
        <v>302</v>
      </c>
      <c r="E143" s="35"/>
      <c r="F143" s="221" t="s">
        <v>652</v>
      </c>
      <c r="G143" s="35"/>
      <c r="H143" s="35"/>
      <c r="I143" s="186"/>
      <c r="J143" s="35"/>
      <c r="K143" s="35"/>
      <c r="L143" s="38"/>
      <c r="M143" s="187"/>
      <c r="N143" s="188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302</v>
      </c>
      <c r="AU143" s="16" t="s">
        <v>83</v>
      </c>
    </row>
    <row r="144" spans="1:65" s="2" customFormat="1" ht="24.2" customHeight="1">
      <c r="A144" s="33"/>
      <c r="B144" s="34"/>
      <c r="C144" s="172" t="s">
        <v>341</v>
      </c>
      <c r="D144" s="172" t="s">
        <v>140</v>
      </c>
      <c r="E144" s="173" t="s">
        <v>653</v>
      </c>
      <c r="F144" s="174" t="s">
        <v>654</v>
      </c>
      <c r="G144" s="175" t="s">
        <v>533</v>
      </c>
      <c r="H144" s="176">
        <v>1</v>
      </c>
      <c r="I144" s="177"/>
      <c r="J144" s="176">
        <f>ROUND((ROUND(I144,2))*(ROUND(H144,2)),2)</f>
        <v>0</v>
      </c>
      <c r="K144" s="174" t="s">
        <v>280</v>
      </c>
      <c r="L144" s="38"/>
      <c r="M144" s="178" t="s">
        <v>18</v>
      </c>
      <c r="N144" s="179" t="s">
        <v>46</v>
      </c>
      <c r="O144" s="63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2" t="s">
        <v>145</v>
      </c>
      <c r="AT144" s="182" t="s">
        <v>140</v>
      </c>
      <c r="AU144" s="182" t="s">
        <v>83</v>
      </c>
      <c r="AY144" s="16" t="s">
        <v>137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6" t="s">
        <v>83</v>
      </c>
      <c r="BK144" s="183">
        <f>ROUND((ROUND(I144,2))*(ROUND(H144,2)),2)</f>
        <v>0</v>
      </c>
      <c r="BL144" s="16" t="s">
        <v>145</v>
      </c>
      <c r="BM144" s="182" t="s">
        <v>655</v>
      </c>
    </row>
    <row r="145" spans="1:65" s="2" customFormat="1" ht="16.5" customHeight="1">
      <c r="A145" s="33"/>
      <c r="B145" s="34"/>
      <c r="C145" s="172" t="s">
        <v>348</v>
      </c>
      <c r="D145" s="172" t="s">
        <v>140</v>
      </c>
      <c r="E145" s="173" t="s">
        <v>656</v>
      </c>
      <c r="F145" s="174" t="s">
        <v>657</v>
      </c>
      <c r="G145" s="175" t="s">
        <v>533</v>
      </c>
      <c r="H145" s="176">
        <v>1</v>
      </c>
      <c r="I145" s="177"/>
      <c r="J145" s="176">
        <f>ROUND((ROUND(I145,2))*(ROUND(H145,2)),2)</f>
        <v>0</v>
      </c>
      <c r="K145" s="174" t="s">
        <v>280</v>
      </c>
      <c r="L145" s="38"/>
      <c r="M145" s="178" t="s">
        <v>18</v>
      </c>
      <c r="N145" s="179" t="s">
        <v>46</v>
      </c>
      <c r="O145" s="63"/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2" t="s">
        <v>145</v>
      </c>
      <c r="AT145" s="182" t="s">
        <v>140</v>
      </c>
      <c r="AU145" s="182" t="s">
        <v>83</v>
      </c>
      <c r="AY145" s="16" t="s">
        <v>137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6" t="s">
        <v>83</v>
      </c>
      <c r="BK145" s="183">
        <f>ROUND((ROUND(I145,2))*(ROUND(H145,2)),2)</f>
        <v>0</v>
      </c>
      <c r="BL145" s="16" t="s">
        <v>145</v>
      </c>
      <c r="BM145" s="182" t="s">
        <v>658</v>
      </c>
    </row>
    <row r="146" spans="1:65" s="2" customFormat="1" ht="29.25">
      <c r="A146" s="33"/>
      <c r="B146" s="34"/>
      <c r="C146" s="35"/>
      <c r="D146" s="191" t="s">
        <v>302</v>
      </c>
      <c r="E146" s="35"/>
      <c r="F146" s="221" t="s">
        <v>659</v>
      </c>
      <c r="G146" s="35"/>
      <c r="H146" s="35"/>
      <c r="I146" s="186"/>
      <c r="J146" s="35"/>
      <c r="K146" s="35"/>
      <c r="L146" s="38"/>
      <c r="M146" s="187"/>
      <c r="N146" s="188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302</v>
      </c>
      <c r="AU146" s="16" t="s">
        <v>83</v>
      </c>
    </row>
    <row r="147" spans="1:65" s="2" customFormat="1" ht="16.5" customHeight="1">
      <c r="A147" s="33"/>
      <c r="B147" s="34"/>
      <c r="C147" s="172" t="s">
        <v>353</v>
      </c>
      <c r="D147" s="172" t="s">
        <v>140</v>
      </c>
      <c r="E147" s="173" t="s">
        <v>660</v>
      </c>
      <c r="F147" s="174" t="s">
        <v>661</v>
      </c>
      <c r="G147" s="175" t="s">
        <v>533</v>
      </c>
      <c r="H147" s="176">
        <v>1</v>
      </c>
      <c r="I147" s="177"/>
      <c r="J147" s="176">
        <f>ROUND((ROUND(I147,2))*(ROUND(H147,2)),2)</f>
        <v>0</v>
      </c>
      <c r="K147" s="174" t="s">
        <v>280</v>
      </c>
      <c r="L147" s="38"/>
      <c r="M147" s="178" t="s">
        <v>18</v>
      </c>
      <c r="N147" s="179" t="s">
        <v>46</v>
      </c>
      <c r="O147" s="63"/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2" t="s">
        <v>145</v>
      </c>
      <c r="AT147" s="182" t="s">
        <v>140</v>
      </c>
      <c r="AU147" s="182" t="s">
        <v>83</v>
      </c>
      <c r="AY147" s="16" t="s">
        <v>137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6" t="s">
        <v>83</v>
      </c>
      <c r="BK147" s="183">
        <f>ROUND((ROUND(I147,2))*(ROUND(H147,2)),2)</f>
        <v>0</v>
      </c>
      <c r="BL147" s="16" t="s">
        <v>145</v>
      </c>
      <c r="BM147" s="182" t="s">
        <v>662</v>
      </c>
    </row>
    <row r="148" spans="1:65" s="2" customFormat="1" ht="16.5" customHeight="1">
      <c r="A148" s="33"/>
      <c r="B148" s="34"/>
      <c r="C148" s="172" t="s">
        <v>358</v>
      </c>
      <c r="D148" s="172" t="s">
        <v>140</v>
      </c>
      <c r="E148" s="173" t="s">
        <v>663</v>
      </c>
      <c r="F148" s="174" t="s">
        <v>664</v>
      </c>
      <c r="G148" s="175" t="s">
        <v>533</v>
      </c>
      <c r="H148" s="176">
        <v>1</v>
      </c>
      <c r="I148" s="177"/>
      <c r="J148" s="176">
        <f>ROUND((ROUND(I148,2))*(ROUND(H148,2)),2)</f>
        <v>0</v>
      </c>
      <c r="K148" s="174" t="s">
        <v>280</v>
      </c>
      <c r="L148" s="38"/>
      <c r="M148" s="178" t="s">
        <v>18</v>
      </c>
      <c r="N148" s="179" t="s">
        <v>46</v>
      </c>
      <c r="O148" s="63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2" t="s">
        <v>145</v>
      </c>
      <c r="AT148" s="182" t="s">
        <v>140</v>
      </c>
      <c r="AU148" s="182" t="s">
        <v>83</v>
      </c>
      <c r="AY148" s="16" t="s">
        <v>137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6" t="s">
        <v>83</v>
      </c>
      <c r="BK148" s="183">
        <f>ROUND((ROUND(I148,2))*(ROUND(H148,2)),2)</f>
        <v>0</v>
      </c>
      <c r="BL148" s="16" t="s">
        <v>145</v>
      </c>
      <c r="BM148" s="182" t="s">
        <v>665</v>
      </c>
    </row>
    <row r="149" spans="1:65" s="12" customFormat="1" ht="25.9" customHeight="1">
      <c r="B149" s="156"/>
      <c r="C149" s="157"/>
      <c r="D149" s="158" t="s">
        <v>74</v>
      </c>
      <c r="E149" s="159" t="s">
        <v>666</v>
      </c>
      <c r="F149" s="159" t="s">
        <v>667</v>
      </c>
      <c r="G149" s="157"/>
      <c r="H149" s="157"/>
      <c r="I149" s="160"/>
      <c r="J149" s="161">
        <f>BK149</f>
        <v>0</v>
      </c>
      <c r="K149" s="157"/>
      <c r="L149" s="162"/>
      <c r="M149" s="163"/>
      <c r="N149" s="164"/>
      <c r="O149" s="164"/>
      <c r="P149" s="165">
        <f>SUM(P150:P151)</f>
        <v>0</v>
      </c>
      <c r="Q149" s="164"/>
      <c r="R149" s="165">
        <f>SUM(R150:R151)</f>
        <v>0</v>
      </c>
      <c r="S149" s="164"/>
      <c r="T149" s="166">
        <f>SUM(T150:T151)</f>
        <v>0</v>
      </c>
      <c r="AR149" s="167" t="s">
        <v>145</v>
      </c>
      <c r="AT149" s="168" t="s">
        <v>74</v>
      </c>
      <c r="AU149" s="168" t="s">
        <v>75</v>
      </c>
      <c r="AY149" s="167" t="s">
        <v>137</v>
      </c>
      <c r="BK149" s="169">
        <f>SUM(BK150:BK151)</f>
        <v>0</v>
      </c>
    </row>
    <row r="150" spans="1:65" s="2" customFormat="1" ht="37.9" customHeight="1">
      <c r="A150" s="33"/>
      <c r="B150" s="34"/>
      <c r="C150" s="172" t="s">
        <v>363</v>
      </c>
      <c r="D150" s="172" t="s">
        <v>140</v>
      </c>
      <c r="E150" s="173" t="s">
        <v>668</v>
      </c>
      <c r="F150" s="174" t="s">
        <v>669</v>
      </c>
      <c r="G150" s="175" t="s">
        <v>670</v>
      </c>
      <c r="H150" s="176">
        <v>24</v>
      </c>
      <c r="I150" s="177"/>
      <c r="J150" s="176">
        <f>ROUND((ROUND(I150,2))*(ROUND(H150,2)),2)</f>
        <v>0</v>
      </c>
      <c r="K150" s="174" t="s">
        <v>144</v>
      </c>
      <c r="L150" s="38"/>
      <c r="M150" s="178" t="s">
        <v>18</v>
      </c>
      <c r="N150" s="179" t="s">
        <v>46</v>
      </c>
      <c r="O150" s="63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2" t="s">
        <v>671</v>
      </c>
      <c r="AT150" s="182" t="s">
        <v>140</v>
      </c>
      <c r="AU150" s="182" t="s">
        <v>83</v>
      </c>
      <c r="AY150" s="16" t="s">
        <v>137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6" t="s">
        <v>83</v>
      </c>
      <c r="BK150" s="183">
        <f>ROUND((ROUND(I150,2))*(ROUND(H150,2)),2)</f>
        <v>0</v>
      </c>
      <c r="BL150" s="16" t="s">
        <v>671</v>
      </c>
      <c r="BM150" s="182" t="s">
        <v>672</v>
      </c>
    </row>
    <row r="151" spans="1:65" s="2" customFormat="1">
      <c r="A151" s="33"/>
      <c r="B151" s="34"/>
      <c r="C151" s="35"/>
      <c r="D151" s="184" t="s">
        <v>147</v>
      </c>
      <c r="E151" s="35"/>
      <c r="F151" s="185" t="s">
        <v>673</v>
      </c>
      <c r="G151" s="35"/>
      <c r="H151" s="35"/>
      <c r="I151" s="186"/>
      <c r="J151" s="35"/>
      <c r="K151" s="35"/>
      <c r="L151" s="38"/>
      <c r="M151" s="222"/>
      <c r="N151" s="223"/>
      <c r="O151" s="224"/>
      <c r="P151" s="224"/>
      <c r="Q151" s="224"/>
      <c r="R151" s="224"/>
      <c r="S151" s="224"/>
      <c r="T151" s="22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147</v>
      </c>
      <c r="AU151" s="16" t="s">
        <v>83</v>
      </c>
    </row>
    <row r="152" spans="1:65" s="2" customFormat="1" ht="6.95" customHeight="1">
      <c r="A152" s="33"/>
      <c r="B152" s="46"/>
      <c r="C152" s="47"/>
      <c r="D152" s="47"/>
      <c r="E152" s="47"/>
      <c r="F152" s="47"/>
      <c r="G152" s="47"/>
      <c r="H152" s="47"/>
      <c r="I152" s="47"/>
      <c r="J152" s="47"/>
      <c r="K152" s="47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JilzaWoVu+8VQ05AS+XiOW27vskgYZgprbYWMRcw9hlzdwGZ4fXtPKpsC8vCrhCbl8L/SlwATK6+b+4j1CX1sg==" saltValue="0swujD1biKNiVIaaiERcPQ==" spinCount="100000" sheet="1" objects="1" scenarios="1"/>
  <autoFilter ref="C86:K151" xr:uid="{00000000-0009-0000-0000-000002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51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2:BM128"/>
  <sheetViews>
    <sheetView showGridLines="0" topLeftCell="A101" workbookViewId="0">
      <selection activeCell="K113" sqref="K11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6" t="s">
        <v>91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85</v>
      </c>
    </row>
    <row r="4" spans="1:46" s="1" customFormat="1" ht="24.95" customHeight="1">
      <c r="B4" s="19"/>
      <c r="D4" s="102" t="s">
        <v>92</v>
      </c>
      <c r="L4" s="19"/>
      <c r="M4" s="103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04" t="s">
        <v>15</v>
      </c>
      <c r="L6" s="19"/>
    </row>
    <row r="7" spans="1:46" s="1" customFormat="1" ht="16.5" customHeight="1">
      <c r="B7" s="19"/>
      <c r="E7" s="269" t="str">
        <f>'Rekapitulace stavby'!K6</f>
        <v>Dochlazení administrativních prostor ČNB - DP01 = EST1 + E6P1</v>
      </c>
      <c r="F7" s="270"/>
      <c r="G7" s="270"/>
      <c r="H7" s="270"/>
      <c r="L7" s="19"/>
    </row>
    <row r="8" spans="1:46" s="2" customFormat="1" ht="12" customHeight="1">
      <c r="A8" s="33"/>
      <c r="B8" s="38"/>
      <c r="C8" s="33"/>
      <c r="D8" s="104" t="s">
        <v>93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71" t="s">
        <v>674</v>
      </c>
      <c r="F9" s="272"/>
      <c r="G9" s="272"/>
      <c r="H9" s="272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17</v>
      </c>
      <c r="E11" s="33"/>
      <c r="F11" s="106" t="s">
        <v>18</v>
      </c>
      <c r="G11" s="33"/>
      <c r="H11" s="33"/>
      <c r="I11" s="104" t="s">
        <v>19</v>
      </c>
      <c r="J11" s="106" t="s">
        <v>18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1. 5. 2023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27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28</v>
      </c>
      <c r="F15" s="33"/>
      <c r="G15" s="33"/>
      <c r="H15" s="33"/>
      <c r="I15" s="104" t="s">
        <v>29</v>
      </c>
      <c r="J15" s="106" t="s">
        <v>30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31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73" t="str">
        <f>'Rekapitulace stavby'!E14</f>
        <v>Vyplň údaj</v>
      </c>
      <c r="F18" s="274"/>
      <c r="G18" s="274"/>
      <c r="H18" s="274"/>
      <c r="I18" s="104" t="s">
        <v>29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33</v>
      </c>
      <c r="E20" s="33"/>
      <c r="F20" s="33"/>
      <c r="G20" s="33"/>
      <c r="H20" s="33"/>
      <c r="I20" s="104" t="s">
        <v>26</v>
      </c>
      <c r="J20" s="106" t="s">
        <v>34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35</v>
      </c>
      <c r="F21" s="33"/>
      <c r="G21" s="33"/>
      <c r="H21" s="33"/>
      <c r="I21" s="104" t="s">
        <v>29</v>
      </c>
      <c r="J21" s="106" t="s">
        <v>36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38</v>
      </c>
      <c r="E23" s="33"/>
      <c r="F23" s="33"/>
      <c r="G23" s="33"/>
      <c r="H23" s="33"/>
      <c r="I23" s="104" t="s">
        <v>26</v>
      </c>
      <c r="J23" s="106" t="s">
        <v>18</v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">
        <v>675</v>
      </c>
      <c r="F24" s="33"/>
      <c r="G24" s="33"/>
      <c r="H24" s="33"/>
      <c r="I24" s="104" t="s">
        <v>29</v>
      </c>
      <c r="J24" s="106" t="s">
        <v>18</v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39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8"/>
      <c r="B27" s="109"/>
      <c r="C27" s="108"/>
      <c r="D27" s="108"/>
      <c r="E27" s="275" t="s">
        <v>96</v>
      </c>
      <c r="F27" s="275"/>
      <c r="G27" s="275"/>
      <c r="H27" s="275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41</v>
      </c>
      <c r="E30" s="33"/>
      <c r="F30" s="33"/>
      <c r="G30" s="33"/>
      <c r="H30" s="33"/>
      <c r="I30" s="33"/>
      <c r="J30" s="113">
        <f>ROUND(J87, 2)</f>
        <v>15000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14" t="s">
        <v>43</v>
      </c>
      <c r="G32" s="33"/>
      <c r="H32" s="33"/>
      <c r="I32" s="114" t="s">
        <v>42</v>
      </c>
      <c r="J32" s="114" t="s">
        <v>44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15" t="s">
        <v>45</v>
      </c>
      <c r="E33" s="104" t="s">
        <v>46</v>
      </c>
      <c r="F33" s="116">
        <f>ROUND((SUM(BE87:BE127)),  2)</f>
        <v>15000</v>
      </c>
      <c r="G33" s="33"/>
      <c r="H33" s="33"/>
      <c r="I33" s="117">
        <v>0.21</v>
      </c>
      <c r="J33" s="116">
        <f>ROUND(((SUM(BE87:BE127))*I33),  2)</f>
        <v>3150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04" t="s">
        <v>47</v>
      </c>
      <c r="F34" s="116">
        <f>ROUND((SUM(BF87:BF127)),  2)</f>
        <v>0</v>
      </c>
      <c r="G34" s="33"/>
      <c r="H34" s="33"/>
      <c r="I34" s="117">
        <v>0.15</v>
      </c>
      <c r="J34" s="116">
        <f>ROUND(((SUM(BF87:BF127))*I34),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4" t="s">
        <v>48</v>
      </c>
      <c r="F35" s="116">
        <f>ROUND((SUM(BG87:BG127)),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04" t="s">
        <v>49</v>
      </c>
      <c r="F36" s="116">
        <f>ROUND((SUM(BH87:BH127)),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4" t="s">
        <v>50</v>
      </c>
      <c r="F37" s="116">
        <f>ROUND((SUM(BI87:BI127)),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51</v>
      </c>
      <c r="E39" s="120"/>
      <c r="F39" s="120"/>
      <c r="G39" s="121" t="s">
        <v>52</v>
      </c>
      <c r="H39" s="122" t="s">
        <v>53</v>
      </c>
      <c r="I39" s="120"/>
      <c r="J39" s="123">
        <f>SUM(J30:J37)</f>
        <v>18150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97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15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267" t="str">
        <f>E7</f>
        <v>Dochlazení administrativních prostor ČNB - DP01 = EST1 + E6P1</v>
      </c>
      <c r="F48" s="268"/>
      <c r="G48" s="268"/>
      <c r="H48" s="268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93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251" t="str">
        <f>E9</f>
        <v>D1.4.4 - Elektroinstalace - DP01</v>
      </c>
      <c r="F50" s="266"/>
      <c r="G50" s="266"/>
      <c r="H50" s="26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>Česká národní banka, Na příkopě 864/28, 110 00 Pra</v>
      </c>
      <c r="G52" s="35"/>
      <c r="H52" s="35"/>
      <c r="I52" s="28" t="s">
        <v>23</v>
      </c>
      <c r="J52" s="58" t="str">
        <f>IF(J12="","",J12)</f>
        <v>1. 5. 2023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5"/>
      <c r="E54" s="35"/>
      <c r="F54" s="26" t="str">
        <f>E15</f>
        <v>ČESKÁ NÁRODNÍ BANKA</v>
      </c>
      <c r="G54" s="35"/>
      <c r="H54" s="35"/>
      <c r="I54" s="28" t="s">
        <v>33</v>
      </c>
      <c r="J54" s="31" t="str">
        <f>E21</f>
        <v>Bohemik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5.7" customHeight="1">
      <c r="A55" s="33"/>
      <c r="B55" s="34"/>
      <c r="C55" s="28" t="s">
        <v>31</v>
      </c>
      <c r="D55" s="35"/>
      <c r="E55" s="35"/>
      <c r="F55" s="26" t="str">
        <f>IF(E18="","",E18)</f>
        <v>Vyplň údaj</v>
      </c>
      <c r="G55" s="35"/>
      <c r="H55" s="35"/>
      <c r="I55" s="28" t="s">
        <v>38</v>
      </c>
      <c r="J55" s="31" t="str">
        <f>E24</f>
        <v>Ing. Tomáš Dolejší, B.Hudová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98</v>
      </c>
      <c r="D57" s="130"/>
      <c r="E57" s="130"/>
      <c r="F57" s="130"/>
      <c r="G57" s="130"/>
      <c r="H57" s="130"/>
      <c r="I57" s="130"/>
      <c r="J57" s="131" t="s">
        <v>99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2" t="s">
        <v>73</v>
      </c>
      <c r="D59" s="35"/>
      <c r="E59" s="35"/>
      <c r="F59" s="35"/>
      <c r="G59" s="35"/>
      <c r="H59" s="35"/>
      <c r="I59" s="35"/>
      <c r="J59" s="76">
        <f>J87</f>
        <v>15000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100</v>
      </c>
    </row>
    <row r="60" spans="1:47" s="9" customFormat="1" ht="24.95" customHeight="1">
      <c r="B60" s="133"/>
      <c r="C60" s="134"/>
      <c r="D60" s="135" t="s">
        <v>676</v>
      </c>
      <c r="E60" s="136"/>
      <c r="F60" s="136"/>
      <c r="G60" s="136"/>
      <c r="H60" s="136"/>
      <c r="I60" s="136"/>
      <c r="J60" s="137">
        <f>J88</f>
        <v>0</v>
      </c>
      <c r="K60" s="134"/>
      <c r="L60" s="138"/>
    </row>
    <row r="61" spans="1:47" s="9" customFormat="1" ht="24.95" customHeight="1">
      <c r="B61" s="133"/>
      <c r="C61" s="134"/>
      <c r="D61" s="135" t="s">
        <v>677</v>
      </c>
      <c r="E61" s="136"/>
      <c r="F61" s="136"/>
      <c r="G61" s="136"/>
      <c r="H61" s="136"/>
      <c r="I61" s="136"/>
      <c r="J61" s="137">
        <f>J91</f>
        <v>0</v>
      </c>
      <c r="K61" s="134"/>
      <c r="L61" s="138"/>
    </row>
    <row r="62" spans="1:47" s="9" customFormat="1" ht="24.95" customHeight="1">
      <c r="B62" s="133"/>
      <c r="C62" s="134"/>
      <c r="D62" s="135" t="s">
        <v>678</v>
      </c>
      <c r="E62" s="136"/>
      <c r="F62" s="136"/>
      <c r="G62" s="136"/>
      <c r="H62" s="136"/>
      <c r="I62" s="136"/>
      <c r="J62" s="137">
        <f>J104</f>
        <v>0</v>
      </c>
      <c r="K62" s="134"/>
      <c r="L62" s="138"/>
    </row>
    <row r="63" spans="1:47" s="9" customFormat="1" ht="24.95" customHeight="1">
      <c r="B63" s="133"/>
      <c r="C63" s="134"/>
      <c r="D63" s="135" t="s">
        <v>679</v>
      </c>
      <c r="E63" s="136"/>
      <c r="F63" s="136"/>
      <c r="G63" s="136"/>
      <c r="H63" s="136"/>
      <c r="I63" s="136"/>
      <c r="J63" s="137">
        <f>J108</f>
        <v>0</v>
      </c>
      <c r="K63" s="134"/>
      <c r="L63" s="138"/>
    </row>
    <row r="64" spans="1:47" s="9" customFormat="1" ht="24.95" customHeight="1">
      <c r="B64" s="133"/>
      <c r="C64" s="134"/>
      <c r="D64" s="135" t="s">
        <v>680</v>
      </c>
      <c r="E64" s="136"/>
      <c r="F64" s="136"/>
      <c r="G64" s="136"/>
      <c r="H64" s="136"/>
      <c r="I64" s="136"/>
      <c r="J64" s="137">
        <f>J111</f>
        <v>15000</v>
      </c>
      <c r="K64" s="134"/>
      <c r="L64" s="138"/>
    </row>
    <row r="65" spans="1:31" s="9" customFormat="1" ht="24.95" customHeight="1">
      <c r="B65" s="133"/>
      <c r="C65" s="134"/>
      <c r="D65" s="135" t="s">
        <v>528</v>
      </c>
      <c r="E65" s="136"/>
      <c r="F65" s="136"/>
      <c r="G65" s="136"/>
      <c r="H65" s="136"/>
      <c r="I65" s="136"/>
      <c r="J65" s="137">
        <f>J120</f>
        <v>0</v>
      </c>
      <c r="K65" s="134"/>
      <c r="L65" s="138"/>
    </row>
    <row r="66" spans="1:31" s="9" customFormat="1" ht="24.95" customHeight="1">
      <c r="B66" s="133"/>
      <c r="C66" s="134"/>
      <c r="D66" s="135" t="s">
        <v>116</v>
      </c>
      <c r="E66" s="136"/>
      <c r="F66" s="136"/>
      <c r="G66" s="136"/>
      <c r="H66" s="136"/>
      <c r="I66" s="136"/>
      <c r="J66" s="137">
        <f>J123</f>
        <v>0</v>
      </c>
      <c r="K66" s="134"/>
      <c r="L66" s="138"/>
    </row>
    <row r="67" spans="1:31" s="10" customFormat="1" ht="19.899999999999999" customHeight="1">
      <c r="B67" s="139"/>
      <c r="C67" s="140"/>
      <c r="D67" s="141" t="s">
        <v>121</v>
      </c>
      <c r="E67" s="142"/>
      <c r="F67" s="142"/>
      <c r="G67" s="142"/>
      <c r="H67" s="142"/>
      <c r="I67" s="142"/>
      <c r="J67" s="143">
        <f>J124</f>
        <v>0</v>
      </c>
      <c r="K67" s="140"/>
      <c r="L67" s="144"/>
    </row>
    <row r="68" spans="1:31" s="2" customFormat="1" ht="21.7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pans="1:31" s="2" customFormat="1" ht="6.95" customHeight="1">
      <c r="A73" s="33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24.95" customHeight="1">
      <c r="A74" s="33"/>
      <c r="B74" s="34"/>
      <c r="C74" s="22" t="s">
        <v>122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15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6.5" customHeight="1">
      <c r="A77" s="33"/>
      <c r="B77" s="34"/>
      <c r="C77" s="35"/>
      <c r="D77" s="35"/>
      <c r="E77" s="267" t="str">
        <f>E7</f>
        <v>Dochlazení administrativních prostor ČNB - DP01 = EST1 + E6P1</v>
      </c>
      <c r="F77" s="268"/>
      <c r="G77" s="268"/>
      <c r="H77" s="268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93</v>
      </c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251" t="str">
        <f>E9</f>
        <v>D1.4.4 - Elektroinstalace - DP01</v>
      </c>
      <c r="F79" s="266"/>
      <c r="G79" s="266"/>
      <c r="H79" s="266"/>
      <c r="I79" s="35"/>
      <c r="J79" s="35"/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21</v>
      </c>
      <c r="D81" s="35"/>
      <c r="E81" s="35"/>
      <c r="F81" s="26" t="str">
        <f>F12</f>
        <v>Česká národní banka, Na příkopě 864/28, 110 00 Pra</v>
      </c>
      <c r="G81" s="35"/>
      <c r="H81" s="35"/>
      <c r="I81" s="28" t="s">
        <v>23</v>
      </c>
      <c r="J81" s="58" t="str">
        <f>IF(J12="","",J12)</f>
        <v>1. 5. 2023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5.2" customHeight="1">
      <c r="A83" s="33"/>
      <c r="B83" s="34"/>
      <c r="C83" s="28" t="s">
        <v>25</v>
      </c>
      <c r="D83" s="35"/>
      <c r="E83" s="35"/>
      <c r="F83" s="26" t="str">
        <f>E15</f>
        <v>ČESKÁ NÁRODNÍ BANKA</v>
      </c>
      <c r="G83" s="35"/>
      <c r="H83" s="35"/>
      <c r="I83" s="28" t="s">
        <v>33</v>
      </c>
      <c r="J83" s="31" t="str">
        <f>E21</f>
        <v>Bohemik s.r.o.</v>
      </c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31</v>
      </c>
      <c r="D84" s="35"/>
      <c r="E84" s="35"/>
      <c r="F84" s="26" t="str">
        <f>IF(E18="","",E18)</f>
        <v>Vyplň údaj</v>
      </c>
      <c r="G84" s="35"/>
      <c r="H84" s="35"/>
      <c r="I84" s="28" t="s">
        <v>38</v>
      </c>
      <c r="J84" s="31" t="str">
        <f>E24</f>
        <v>Ing. Tomáš Dolejší, B.Hudová</v>
      </c>
      <c r="K84" s="35"/>
      <c r="L84" s="10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0.3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0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11" customFormat="1" ht="29.25" customHeight="1">
      <c r="A86" s="145"/>
      <c r="B86" s="146"/>
      <c r="C86" s="147" t="s">
        <v>123</v>
      </c>
      <c r="D86" s="148" t="s">
        <v>60</v>
      </c>
      <c r="E86" s="148" t="s">
        <v>56</v>
      </c>
      <c r="F86" s="148" t="s">
        <v>57</v>
      </c>
      <c r="G86" s="148" t="s">
        <v>124</v>
      </c>
      <c r="H86" s="148" t="s">
        <v>125</v>
      </c>
      <c r="I86" s="148" t="s">
        <v>126</v>
      </c>
      <c r="J86" s="148" t="s">
        <v>99</v>
      </c>
      <c r="K86" s="149" t="s">
        <v>127</v>
      </c>
      <c r="L86" s="150"/>
      <c r="M86" s="67" t="s">
        <v>18</v>
      </c>
      <c r="N86" s="68" t="s">
        <v>45</v>
      </c>
      <c r="O86" s="68" t="s">
        <v>128</v>
      </c>
      <c r="P86" s="68" t="s">
        <v>129</v>
      </c>
      <c r="Q86" s="68" t="s">
        <v>130</v>
      </c>
      <c r="R86" s="68" t="s">
        <v>131</v>
      </c>
      <c r="S86" s="68" t="s">
        <v>132</v>
      </c>
      <c r="T86" s="69" t="s">
        <v>133</v>
      </c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</row>
    <row r="87" spans="1:65" s="2" customFormat="1" ht="22.9" customHeight="1">
      <c r="A87" s="33"/>
      <c r="B87" s="34"/>
      <c r="C87" s="74" t="s">
        <v>134</v>
      </c>
      <c r="D87" s="35"/>
      <c r="E87" s="35"/>
      <c r="F87" s="35"/>
      <c r="G87" s="35"/>
      <c r="H87" s="35"/>
      <c r="I87" s="35"/>
      <c r="J87" s="151">
        <f>BK87</f>
        <v>15000</v>
      </c>
      <c r="K87" s="35"/>
      <c r="L87" s="38"/>
      <c r="M87" s="70"/>
      <c r="N87" s="152"/>
      <c r="O87" s="71"/>
      <c r="P87" s="153">
        <f>P88+P91+P104+P108+P111+P120+P123</f>
        <v>0</v>
      </c>
      <c r="Q87" s="71"/>
      <c r="R87" s="153">
        <f>R88+R91+R104+R108+R111+R120+R123</f>
        <v>0</v>
      </c>
      <c r="S87" s="71"/>
      <c r="T87" s="154">
        <f>T88+T91+T104+T108+T111+T120+T123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74</v>
      </c>
      <c r="AU87" s="16" t="s">
        <v>100</v>
      </c>
      <c r="BK87" s="155">
        <f>BK88+BK91+BK104+BK108+BK111+BK120+BK123</f>
        <v>15000</v>
      </c>
    </row>
    <row r="88" spans="1:65" s="12" customFormat="1" ht="25.9" customHeight="1">
      <c r="B88" s="156"/>
      <c r="C88" s="157"/>
      <c r="D88" s="158" t="s">
        <v>74</v>
      </c>
      <c r="E88" s="159" t="s">
        <v>681</v>
      </c>
      <c r="F88" s="159" t="s">
        <v>682</v>
      </c>
      <c r="G88" s="157"/>
      <c r="H88" s="157"/>
      <c r="I88" s="160"/>
      <c r="J88" s="161">
        <f>BK88</f>
        <v>0</v>
      </c>
      <c r="K88" s="157"/>
      <c r="L88" s="162"/>
      <c r="M88" s="163"/>
      <c r="N88" s="164"/>
      <c r="O88" s="164"/>
      <c r="P88" s="165">
        <f>SUM(P89:P90)</f>
        <v>0</v>
      </c>
      <c r="Q88" s="164"/>
      <c r="R88" s="165">
        <f>SUM(R89:R90)</f>
        <v>0</v>
      </c>
      <c r="S88" s="164"/>
      <c r="T88" s="166">
        <f>SUM(T89:T90)</f>
        <v>0</v>
      </c>
      <c r="AR88" s="167" t="s">
        <v>83</v>
      </c>
      <c r="AT88" s="168" t="s">
        <v>74</v>
      </c>
      <c r="AU88" s="168" t="s">
        <v>75</v>
      </c>
      <c r="AY88" s="167" t="s">
        <v>137</v>
      </c>
      <c r="BK88" s="169">
        <f>SUM(BK89:BK90)</f>
        <v>0</v>
      </c>
    </row>
    <row r="89" spans="1:65" s="2" customFormat="1" ht="16.5" customHeight="1">
      <c r="A89" s="33"/>
      <c r="B89" s="34"/>
      <c r="C89" s="172" t="s">
        <v>83</v>
      </c>
      <c r="D89" s="172" t="s">
        <v>140</v>
      </c>
      <c r="E89" s="173" t="s">
        <v>683</v>
      </c>
      <c r="F89" s="174" t="s">
        <v>684</v>
      </c>
      <c r="G89" s="175" t="s">
        <v>533</v>
      </c>
      <c r="H89" s="176">
        <v>1</v>
      </c>
      <c r="I89" s="177"/>
      <c r="J89" s="176">
        <f>ROUND((ROUND(I89,2))*(ROUND(H89,2)),2)</f>
        <v>0</v>
      </c>
      <c r="K89" s="174" t="s">
        <v>280</v>
      </c>
      <c r="L89" s="38"/>
      <c r="M89" s="178" t="s">
        <v>18</v>
      </c>
      <c r="N89" s="179" t="s">
        <v>46</v>
      </c>
      <c r="O89" s="63"/>
      <c r="P89" s="180">
        <f>O89*H89</f>
        <v>0</v>
      </c>
      <c r="Q89" s="180">
        <v>0</v>
      </c>
      <c r="R89" s="180">
        <f>Q89*H89</f>
        <v>0</v>
      </c>
      <c r="S89" s="180">
        <v>0</v>
      </c>
      <c r="T89" s="18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2" t="s">
        <v>145</v>
      </c>
      <c r="AT89" s="182" t="s">
        <v>140</v>
      </c>
      <c r="AU89" s="182" t="s">
        <v>83</v>
      </c>
      <c r="AY89" s="16" t="s">
        <v>137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16" t="s">
        <v>83</v>
      </c>
      <c r="BK89" s="183">
        <f>ROUND((ROUND(I89,2))*(ROUND(H89,2)),2)</f>
        <v>0</v>
      </c>
      <c r="BL89" s="16" t="s">
        <v>145</v>
      </c>
      <c r="BM89" s="182" t="s">
        <v>85</v>
      </c>
    </row>
    <row r="90" spans="1:65" s="2" customFormat="1" ht="39">
      <c r="A90" s="33"/>
      <c r="B90" s="34"/>
      <c r="C90" s="35"/>
      <c r="D90" s="191" t="s">
        <v>302</v>
      </c>
      <c r="E90" s="35"/>
      <c r="F90" s="221" t="s">
        <v>685</v>
      </c>
      <c r="G90" s="35"/>
      <c r="H90" s="35"/>
      <c r="I90" s="186"/>
      <c r="J90" s="35"/>
      <c r="K90" s="35"/>
      <c r="L90" s="38"/>
      <c r="M90" s="187"/>
      <c r="N90" s="188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302</v>
      </c>
      <c r="AU90" s="16" t="s">
        <v>83</v>
      </c>
    </row>
    <row r="91" spans="1:65" s="12" customFormat="1" ht="25.9" customHeight="1">
      <c r="B91" s="156"/>
      <c r="C91" s="157"/>
      <c r="D91" s="158" t="s">
        <v>74</v>
      </c>
      <c r="E91" s="159" t="s">
        <v>686</v>
      </c>
      <c r="F91" s="159" t="s">
        <v>687</v>
      </c>
      <c r="G91" s="157"/>
      <c r="H91" s="157"/>
      <c r="I91" s="160"/>
      <c r="J91" s="161">
        <f>BK91</f>
        <v>0</v>
      </c>
      <c r="K91" s="157"/>
      <c r="L91" s="162"/>
      <c r="M91" s="163"/>
      <c r="N91" s="164"/>
      <c r="O91" s="164"/>
      <c r="P91" s="165">
        <f>SUM(P92:P103)</f>
        <v>0</v>
      </c>
      <c r="Q91" s="164"/>
      <c r="R91" s="165">
        <f>SUM(R92:R103)</f>
        <v>0</v>
      </c>
      <c r="S91" s="164"/>
      <c r="T91" s="166">
        <f>SUM(T92:T103)</f>
        <v>0</v>
      </c>
      <c r="AR91" s="167" t="s">
        <v>83</v>
      </c>
      <c r="AT91" s="168" t="s">
        <v>74</v>
      </c>
      <c r="AU91" s="168" t="s">
        <v>75</v>
      </c>
      <c r="AY91" s="167" t="s">
        <v>137</v>
      </c>
      <c r="BK91" s="169">
        <f>SUM(BK92:BK103)</f>
        <v>0</v>
      </c>
    </row>
    <row r="92" spans="1:65" s="2" customFormat="1" ht="16.5" customHeight="1">
      <c r="A92" s="33"/>
      <c r="B92" s="34"/>
      <c r="C92" s="172" t="s">
        <v>85</v>
      </c>
      <c r="D92" s="172" t="s">
        <v>140</v>
      </c>
      <c r="E92" s="173" t="s">
        <v>688</v>
      </c>
      <c r="F92" s="174" t="s">
        <v>689</v>
      </c>
      <c r="G92" s="175" t="s">
        <v>533</v>
      </c>
      <c r="H92" s="176">
        <v>1</v>
      </c>
      <c r="I92" s="177"/>
      <c r="J92" s="176">
        <f>ROUND((ROUND(I92,2))*(ROUND(H92,2)),2)</f>
        <v>0</v>
      </c>
      <c r="K92" s="174" t="s">
        <v>280</v>
      </c>
      <c r="L92" s="38"/>
      <c r="M92" s="178" t="s">
        <v>18</v>
      </c>
      <c r="N92" s="179" t="s">
        <v>46</v>
      </c>
      <c r="O92" s="63"/>
      <c r="P92" s="180">
        <f>O92*H92</f>
        <v>0</v>
      </c>
      <c r="Q92" s="180">
        <v>0</v>
      </c>
      <c r="R92" s="180">
        <f>Q92*H92</f>
        <v>0</v>
      </c>
      <c r="S92" s="180">
        <v>0</v>
      </c>
      <c r="T92" s="18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2" t="s">
        <v>145</v>
      </c>
      <c r="AT92" s="182" t="s">
        <v>140</v>
      </c>
      <c r="AU92" s="182" t="s">
        <v>83</v>
      </c>
      <c r="AY92" s="16" t="s">
        <v>137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16" t="s">
        <v>83</v>
      </c>
      <c r="BK92" s="183">
        <f>ROUND((ROUND(I92,2))*(ROUND(H92,2)),2)</f>
        <v>0</v>
      </c>
      <c r="BL92" s="16" t="s">
        <v>145</v>
      </c>
      <c r="BM92" s="182" t="s">
        <v>145</v>
      </c>
    </row>
    <row r="93" spans="1:65" s="2" customFormat="1" ht="58.5">
      <c r="A93" s="33"/>
      <c r="B93" s="34"/>
      <c r="C93" s="35"/>
      <c r="D93" s="191" t="s">
        <v>302</v>
      </c>
      <c r="E93" s="35"/>
      <c r="F93" s="221" t="s">
        <v>690</v>
      </c>
      <c r="G93" s="35"/>
      <c r="H93" s="35"/>
      <c r="I93" s="186"/>
      <c r="J93" s="35"/>
      <c r="K93" s="35"/>
      <c r="L93" s="38"/>
      <c r="M93" s="187"/>
      <c r="N93" s="188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302</v>
      </c>
      <c r="AU93" s="16" t="s">
        <v>83</v>
      </c>
    </row>
    <row r="94" spans="1:65" s="2" customFormat="1" ht="16.5" customHeight="1">
      <c r="A94" s="33"/>
      <c r="B94" s="34"/>
      <c r="C94" s="172" t="s">
        <v>138</v>
      </c>
      <c r="D94" s="172" t="s">
        <v>140</v>
      </c>
      <c r="E94" s="173" t="s">
        <v>691</v>
      </c>
      <c r="F94" s="174" t="s">
        <v>692</v>
      </c>
      <c r="G94" s="175" t="s">
        <v>533</v>
      </c>
      <c r="H94" s="176">
        <v>1</v>
      </c>
      <c r="I94" s="177"/>
      <c r="J94" s="176">
        <f>ROUND((ROUND(I94,2))*(ROUND(H94,2)),2)</f>
        <v>0</v>
      </c>
      <c r="K94" s="174" t="s">
        <v>280</v>
      </c>
      <c r="L94" s="38"/>
      <c r="M94" s="178" t="s">
        <v>18</v>
      </c>
      <c r="N94" s="179" t="s">
        <v>46</v>
      </c>
      <c r="O94" s="63"/>
      <c r="P94" s="180">
        <f>O94*H94</f>
        <v>0</v>
      </c>
      <c r="Q94" s="180">
        <v>0</v>
      </c>
      <c r="R94" s="180">
        <f>Q94*H94</f>
        <v>0</v>
      </c>
      <c r="S94" s="180">
        <v>0</v>
      </c>
      <c r="T94" s="18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2" t="s">
        <v>145</v>
      </c>
      <c r="AT94" s="182" t="s">
        <v>140</v>
      </c>
      <c r="AU94" s="182" t="s">
        <v>83</v>
      </c>
      <c r="AY94" s="16" t="s">
        <v>137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16" t="s">
        <v>83</v>
      </c>
      <c r="BK94" s="183">
        <f>ROUND((ROUND(I94,2))*(ROUND(H94,2)),2)</f>
        <v>0</v>
      </c>
      <c r="BL94" s="16" t="s">
        <v>145</v>
      </c>
      <c r="BM94" s="182" t="s">
        <v>149</v>
      </c>
    </row>
    <row r="95" spans="1:65" s="2" customFormat="1" ht="58.5">
      <c r="A95" s="33"/>
      <c r="B95" s="34"/>
      <c r="C95" s="35"/>
      <c r="D95" s="191" t="s">
        <v>302</v>
      </c>
      <c r="E95" s="35"/>
      <c r="F95" s="221" t="s">
        <v>693</v>
      </c>
      <c r="G95" s="35"/>
      <c r="H95" s="35"/>
      <c r="I95" s="186"/>
      <c r="J95" s="35"/>
      <c r="K95" s="35"/>
      <c r="L95" s="38"/>
      <c r="M95" s="187"/>
      <c r="N95" s="188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302</v>
      </c>
      <c r="AU95" s="16" t="s">
        <v>83</v>
      </c>
    </row>
    <row r="96" spans="1:65" s="2" customFormat="1" ht="16.5" customHeight="1">
      <c r="A96" s="33"/>
      <c r="B96" s="34"/>
      <c r="C96" s="172" t="s">
        <v>145</v>
      </c>
      <c r="D96" s="172" t="s">
        <v>140</v>
      </c>
      <c r="E96" s="173" t="s">
        <v>694</v>
      </c>
      <c r="F96" s="174" t="s">
        <v>695</v>
      </c>
      <c r="G96" s="175" t="s">
        <v>533</v>
      </c>
      <c r="H96" s="176">
        <v>1</v>
      </c>
      <c r="I96" s="177"/>
      <c r="J96" s="176">
        <f>ROUND((ROUND(I96,2))*(ROUND(H96,2)),2)</f>
        <v>0</v>
      </c>
      <c r="K96" s="174" t="s">
        <v>280</v>
      </c>
      <c r="L96" s="38"/>
      <c r="M96" s="178" t="s">
        <v>18</v>
      </c>
      <c r="N96" s="179" t="s">
        <v>46</v>
      </c>
      <c r="O96" s="63"/>
      <c r="P96" s="180">
        <f>O96*H96</f>
        <v>0</v>
      </c>
      <c r="Q96" s="180">
        <v>0</v>
      </c>
      <c r="R96" s="180">
        <f>Q96*H96</f>
        <v>0</v>
      </c>
      <c r="S96" s="180">
        <v>0</v>
      </c>
      <c r="T96" s="181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2" t="s">
        <v>145</v>
      </c>
      <c r="AT96" s="182" t="s">
        <v>140</v>
      </c>
      <c r="AU96" s="182" t="s">
        <v>83</v>
      </c>
      <c r="AY96" s="16" t="s">
        <v>137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16" t="s">
        <v>83</v>
      </c>
      <c r="BK96" s="183">
        <f>ROUND((ROUND(I96,2))*(ROUND(H96,2)),2)</f>
        <v>0</v>
      </c>
      <c r="BL96" s="16" t="s">
        <v>145</v>
      </c>
      <c r="BM96" s="182" t="s">
        <v>185</v>
      </c>
    </row>
    <row r="97" spans="1:65" s="2" customFormat="1" ht="78">
      <c r="A97" s="33"/>
      <c r="B97" s="34"/>
      <c r="C97" s="35"/>
      <c r="D97" s="191" t="s">
        <v>302</v>
      </c>
      <c r="E97" s="35"/>
      <c r="F97" s="221" t="s">
        <v>696</v>
      </c>
      <c r="G97" s="35"/>
      <c r="H97" s="35"/>
      <c r="I97" s="186"/>
      <c r="J97" s="35"/>
      <c r="K97" s="35"/>
      <c r="L97" s="38"/>
      <c r="M97" s="187"/>
      <c r="N97" s="188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302</v>
      </c>
      <c r="AU97" s="16" t="s">
        <v>83</v>
      </c>
    </row>
    <row r="98" spans="1:65" s="2" customFormat="1" ht="33" customHeight="1">
      <c r="A98" s="33"/>
      <c r="B98" s="34"/>
      <c r="C98" s="172" t="s">
        <v>168</v>
      </c>
      <c r="D98" s="172" t="s">
        <v>140</v>
      </c>
      <c r="E98" s="173" t="s">
        <v>697</v>
      </c>
      <c r="F98" s="174" t="s">
        <v>698</v>
      </c>
      <c r="G98" s="175" t="s">
        <v>533</v>
      </c>
      <c r="H98" s="176">
        <v>1</v>
      </c>
      <c r="I98" s="177"/>
      <c r="J98" s="176">
        <f>ROUND((ROUND(I98,2))*(ROUND(H98,2)),2)</f>
        <v>0</v>
      </c>
      <c r="K98" s="174" t="s">
        <v>280</v>
      </c>
      <c r="L98" s="38"/>
      <c r="M98" s="178" t="s">
        <v>18</v>
      </c>
      <c r="N98" s="179" t="s">
        <v>46</v>
      </c>
      <c r="O98" s="63"/>
      <c r="P98" s="180">
        <f>O98*H98</f>
        <v>0</v>
      </c>
      <c r="Q98" s="180">
        <v>0</v>
      </c>
      <c r="R98" s="180">
        <f>Q98*H98</f>
        <v>0</v>
      </c>
      <c r="S98" s="180">
        <v>0</v>
      </c>
      <c r="T98" s="18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2" t="s">
        <v>145</v>
      </c>
      <c r="AT98" s="182" t="s">
        <v>140</v>
      </c>
      <c r="AU98" s="182" t="s">
        <v>83</v>
      </c>
      <c r="AY98" s="16" t="s">
        <v>137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16" t="s">
        <v>83</v>
      </c>
      <c r="BK98" s="183">
        <f>ROUND((ROUND(I98,2))*(ROUND(H98,2)),2)</f>
        <v>0</v>
      </c>
      <c r="BL98" s="16" t="s">
        <v>145</v>
      </c>
      <c r="BM98" s="182" t="s">
        <v>194</v>
      </c>
    </row>
    <row r="99" spans="1:65" s="2" customFormat="1" ht="78">
      <c r="A99" s="33"/>
      <c r="B99" s="34"/>
      <c r="C99" s="35"/>
      <c r="D99" s="191" t="s">
        <v>302</v>
      </c>
      <c r="E99" s="35"/>
      <c r="F99" s="221" t="s">
        <v>699</v>
      </c>
      <c r="G99" s="35"/>
      <c r="H99" s="35"/>
      <c r="I99" s="186"/>
      <c r="J99" s="35"/>
      <c r="K99" s="35"/>
      <c r="L99" s="38"/>
      <c r="M99" s="187"/>
      <c r="N99" s="188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302</v>
      </c>
      <c r="AU99" s="16" t="s">
        <v>83</v>
      </c>
    </row>
    <row r="100" spans="1:65" s="2" customFormat="1" ht="16.5" customHeight="1">
      <c r="A100" s="33"/>
      <c r="B100" s="34"/>
      <c r="C100" s="172" t="s">
        <v>149</v>
      </c>
      <c r="D100" s="172" t="s">
        <v>140</v>
      </c>
      <c r="E100" s="173" t="s">
        <v>700</v>
      </c>
      <c r="F100" s="174" t="s">
        <v>701</v>
      </c>
      <c r="G100" s="175" t="s">
        <v>533</v>
      </c>
      <c r="H100" s="176">
        <v>2</v>
      </c>
      <c r="I100" s="177"/>
      <c r="J100" s="176">
        <f>ROUND((ROUND(I100,2))*(ROUND(H100,2)),2)</f>
        <v>0</v>
      </c>
      <c r="K100" s="174" t="s">
        <v>280</v>
      </c>
      <c r="L100" s="38"/>
      <c r="M100" s="178" t="s">
        <v>18</v>
      </c>
      <c r="N100" s="179" t="s">
        <v>46</v>
      </c>
      <c r="O100" s="63"/>
      <c r="P100" s="180">
        <f>O100*H100</f>
        <v>0</v>
      </c>
      <c r="Q100" s="180">
        <v>0</v>
      </c>
      <c r="R100" s="180">
        <f>Q100*H100</f>
        <v>0</v>
      </c>
      <c r="S100" s="180">
        <v>0</v>
      </c>
      <c r="T100" s="18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2" t="s">
        <v>145</v>
      </c>
      <c r="AT100" s="182" t="s">
        <v>140</v>
      </c>
      <c r="AU100" s="182" t="s">
        <v>83</v>
      </c>
      <c r="AY100" s="16" t="s">
        <v>137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16" t="s">
        <v>83</v>
      </c>
      <c r="BK100" s="183">
        <f>ROUND((ROUND(I100,2))*(ROUND(H100,2)),2)</f>
        <v>0</v>
      </c>
      <c r="BL100" s="16" t="s">
        <v>145</v>
      </c>
      <c r="BM100" s="182" t="s">
        <v>212</v>
      </c>
    </row>
    <row r="101" spans="1:65" s="2" customFormat="1" ht="29.25">
      <c r="A101" s="33"/>
      <c r="B101" s="34"/>
      <c r="C101" s="35"/>
      <c r="D101" s="191" t="s">
        <v>302</v>
      </c>
      <c r="E101" s="35"/>
      <c r="F101" s="221" t="s">
        <v>702</v>
      </c>
      <c r="G101" s="35"/>
      <c r="H101" s="35"/>
      <c r="I101" s="186"/>
      <c r="J101" s="35"/>
      <c r="K101" s="35"/>
      <c r="L101" s="38"/>
      <c r="M101" s="187"/>
      <c r="N101" s="188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302</v>
      </c>
      <c r="AU101" s="16" t="s">
        <v>83</v>
      </c>
    </row>
    <row r="102" spans="1:65" s="2" customFormat="1" ht="16.5" customHeight="1">
      <c r="A102" s="33"/>
      <c r="B102" s="34"/>
      <c r="C102" s="172" t="s">
        <v>180</v>
      </c>
      <c r="D102" s="172" t="s">
        <v>140</v>
      </c>
      <c r="E102" s="173" t="s">
        <v>703</v>
      </c>
      <c r="F102" s="174" t="s">
        <v>704</v>
      </c>
      <c r="G102" s="175" t="s">
        <v>18</v>
      </c>
      <c r="H102" s="176">
        <v>1</v>
      </c>
      <c r="I102" s="177"/>
      <c r="J102" s="176">
        <f>ROUND((ROUND(I102,2))*(ROUND(H102,2)),2)</f>
        <v>0</v>
      </c>
      <c r="K102" s="174" t="s">
        <v>280</v>
      </c>
      <c r="L102" s="38"/>
      <c r="M102" s="178" t="s">
        <v>18</v>
      </c>
      <c r="N102" s="179" t="s">
        <v>46</v>
      </c>
      <c r="O102" s="63"/>
      <c r="P102" s="180">
        <f>O102*H102</f>
        <v>0</v>
      </c>
      <c r="Q102" s="180">
        <v>0</v>
      </c>
      <c r="R102" s="180">
        <f>Q102*H102</f>
        <v>0</v>
      </c>
      <c r="S102" s="180">
        <v>0</v>
      </c>
      <c r="T102" s="181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2" t="s">
        <v>145</v>
      </c>
      <c r="AT102" s="182" t="s">
        <v>140</v>
      </c>
      <c r="AU102" s="182" t="s">
        <v>83</v>
      </c>
      <c r="AY102" s="16" t="s">
        <v>137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16" t="s">
        <v>83</v>
      </c>
      <c r="BK102" s="183">
        <f>ROUND((ROUND(I102,2))*(ROUND(H102,2)),2)</f>
        <v>0</v>
      </c>
      <c r="BL102" s="16" t="s">
        <v>145</v>
      </c>
      <c r="BM102" s="182" t="s">
        <v>705</v>
      </c>
    </row>
    <row r="103" spans="1:65" s="2" customFormat="1" ht="58.5">
      <c r="A103" s="33"/>
      <c r="B103" s="34"/>
      <c r="C103" s="35"/>
      <c r="D103" s="191" t="s">
        <v>302</v>
      </c>
      <c r="E103" s="35"/>
      <c r="F103" s="221" t="s">
        <v>706</v>
      </c>
      <c r="G103" s="35"/>
      <c r="H103" s="35"/>
      <c r="I103" s="186"/>
      <c r="J103" s="35"/>
      <c r="K103" s="35"/>
      <c r="L103" s="38"/>
      <c r="M103" s="187"/>
      <c r="N103" s="188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302</v>
      </c>
      <c r="AU103" s="16" t="s">
        <v>83</v>
      </c>
    </row>
    <row r="104" spans="1:65" s="12" customFormat="1" ht="25.9" customHeight="1">
      <c r="B104" s="156"/>
      <c r="C104" s="157"/>
      <c r="D104" s="158" t="s">
        <v>74</v>
      </c>
      <c r="E104" s="159" t="s">
        <v>707</v>
      </c>
      <c r="F104" s="159" t="s">
        <v>708</v>
      </c>
      <c r="G104" s="157"/>
      <c r="H104" s="157"/>
      <c r="I104" s="160"/>
      <c r="J104" s="161">
        <f>BK104</f>
        <v>0</v>
      </c>
      <c r="K104" s="157"/>
      <c r="L104" s="162"/>
      <c r="M104" s="163"/>
      <c r="N104" s="164"/>
      <c r="O104" s="164"/>
      <c r="P104" s="165">
        <f>SUM(P105:P107)</f>
        <v>0</v>
      </c>
      <c r="Q104" s="164"/>
      <c r="R104" s="165">
        <f>SUM(R105:R107)</f>
        <v>0</v>
      </c>
      <c r="S104" s="164"/>
      <c r="T104" s="166">
        <f>SUM(T105:T107)</f>
        <v>0</v>
      </c>
      <c r="AR104" s="167" t="s">
        <v>83</v>
      </c>
      <c r="AT104" s="168" t="s">
        <v>74</v>
      </c>
      <c r="AU104" s="168" t="s">
        <v>75</v>
      </c>
      <c r="AY104" s="167" t="s">
        <v>137</v>
      </c>
      <c r="BK104" s="169">
        <f>SUM(BK105:BK107)</f>
        <v>0</v>
      </c>
    </row>
    <row r="105" spans="1:65" s="2" customFormat="1" ht="16.5" customHeight="1">
      <c r="A105" s="33"/>
      <c r="B105" s="34"/>
      <c r="C105" s="172" t="s">
        <v>185</v>
      </c>
      <c r="D105" s="172" t="s">
        <v>140</v>
      </c>
      <c r="E105" s="173" t="s">
        <v>709</v>
      </c>
      <c r="F105" s="174" t="s">
        <v>710</v>
      </c>
      <c r="G105" s="175" t="s">
        <v>197</v>
      </c>
      <c r="H105" s="176">
        <v>50</v>
      </c>
      <c r="I105" s="177"/>
      <c r="J105" s="176">
        <f>ROUND((ROUND(I105,2))*(ROUND(H105,2)),2)</f>
        <v>0</v>
      </c>
      <c r="K105" s="174" t="s">
        <v>280</v>
      </c>
      <c r="L105" s="38"/>
      <c r="M105" s="178" t="s">
        <v>18</v>
      </c>
      <c r="N105" s="179" t="s">
        <v>46</v>
      </c>
      <c r="O105" s="63"/>
      <c r="P105" s="180">
        <f>O105*H105</f>
        <v>0</v>
      </c>
      <c r="Q105" s="180">
        <v>0</v>
      </c>
      <c r="R105" s="180">
        <f>Q105*H105</f>
        <v>0</v>
      </c>
      <c r="S105" s="180">
        <v>0</v>
      </c>
      <c r="T105" s="18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2" t="s">
        <v>145</v>
      </c>
      <c r="AT105" s="182" t="s">
        <v>140</v>
      </c>
      <c r="AU105" s="182" t="s">
        <v>83</v>
      </c>
      <c r="AY105" s="16" t="s">
        <v>137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16" t="s">
        <v>83</v>
      </c>
      <c r="BK105" s="183">
        <f>ROUND((ROUND(I105,2))*(ROUND(H105,2)),2)</f>
        <v>0</v>
      </c>
      <c r="BL105" s="16" t="s">
        <v>145</v>
      </c>
      <c r="BM105" s="182" t="s">
        <v>223</v>
      </c>
    </row>
    <row r="106" spans="1:65" s="2" customFormat="1" ht="16.5" customHeight="1">
      <c r="A106" s="33"/>
      <c r="B106" s="34"/>
      <c r="C106" s="172" t="s">
        <v>174</v>
      </c>
      <c r="D106" s="172" t="s">
        <v>140</v>
      </c>
      <c r="E106" s="173" t="s">
        <v>711</v>
      </c>
      <c r="F106" s="174" t="s">
        <v>712</v>
      </c>
      <c r="G106" s="175" t="s">
        <v>197</v>
      </c>
      <c r="H106" s="176">
        <v>50</v>
      </c>
      <c r="I106" s="177"/>
      <c r="J106" s="176">
        <f>ROUND((ROUND(I106,2))*(ROUND(H106,2)),2)</f>
        <v>0</v>
      </c>
      <c r="K106" s="174" t="s">
        <v>280</v>
      </c>
      <c r="L106" s="38"/>
      <c r="M106" s="178" t="s">
        <v>18</v>
      </c>
      <c r="N106" s="179" t="s">
        <v>46</v>
      </c>
      <c r="O106" s="63"/>
      <c r="P106" s="180">
        <f>O106*H106</f>
        <v>0</v>
      </c>
      <c r="Q106" s="180">
        <v>0</v>
      </c>
      <c r="R106" s="180">
        <f>Q106*H106</f>
        <v>0</v>
      </c>
      <c r="S106" s="180">
        <v>0</v>
      </c>
      <c r="T106" s="18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2" t="s">
        <v>145</v>
      </c>
      <c r="AT106" s="182" t="s">
        <v>140</v>
      </c>
      <c r="AU106" s="182" t="s">
        <v>83</v>
      </c>
      <c r="AY106" s="16" t="s">
        <v>137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16" t="s">
        <v>83</v>
      </c>
      <c r="BK106" s="183">
        <f>ROUND((ROUND(I106,2))*(ROUND(H106,2)),2)</f>
        <v>0</v>
      </c>
      <c r="BL106" s="16" t="s">
        <v>145</v>
      </c>
      <c r="BM106" s="182" t="s">
        <v>233</v>
      </c>
    </row>
    <row r="107" spans="1:65" s="2" customFormat="1" ht="21.75" customHeight="1">
      <c r="A107" s="33"/>
      <c r="B107" s="34"/>
      <c r="C107" s="172" t="s">
        <v>194</v>
      </c>
      <c r="D107" s="172" t="s">
        <v>140</v>
      </c>
      <c r="E107" s="173" t="s">
        <v>713</v>
      </c>
      <c r="F107" s="174" t="s">
        <v>714</v>
      </c>
      <c r="G107" s="175" t="s">
        <v>533</v>
      </c>
      <c r="H107" s="176">
        <v>2</v>
      </c>
      <c r="I107" s="177"/>
      <c r="J107" s="176">
        <f>ROUND((ROUND(I107,2))*(ROUND(H107,2)),2)</f>
        <v>0</v>
      </c>
      <c r="K107" s="174" t="s">
        <v>280</v>
      </c>
      <c r="L107" s="38"/>
      <c r="M107" s="178" t="s">
        <v>18</v>
      </c>
      <c r="N107" s="179" t="s">
        <v>46</v>
      </c>
      <c r="O107" s="63"/>
      <c r="P107" s="180">
        <f>O107*H107</f>
        <v>0</v>
      </c>
      <c r="Q107" s="180">
        <v>0</v>
      </c>
      <c r="R107" s="180">
        <f>Q107*H107</f>
        <v>0</v>
      </c>
      <c r="S107" s="180">
        <v>0</v>
      </c>
      <c r="T107" s="181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2" t="s">
        <v>145</v>
      </c>
      <c r="AT107" s="182" t="s">
        <v>140</v>
      </c>
      <c r="AU107" s="182" t="s">
        <v>83</v>
      </c>
      <c r="AY107" s="16" t="s">
        <v>137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16" t="s">
        <v>83</v>
      </c>
      <c r="BK107" s="183">
        <f>ROUND((ROUND(I107,2))*(ROUND(H107,2)),2)</f>
        <v>0</v>
      </c>
      <c r="BL107" s="16" t="s">
        <v>145</v>
      </c>
      <c r="BM107" s="182" t="s">
        <v>249</v>
      </c>
    </row>
    <row r="108" spans="1:65" s="12" customFormat="1" ht="25.9" customHeight="1">
      <c r="B108" s="156"/>
      <c r="C108" s="157"/>
      <c r="D108" s="158" t="s">
        <v>74</v>
      </c>
      <c r="E108" s="159" t="s">
        <v>715</v>
      </c>
      <c r="F108" s="159" t="s">
        <v>716</v>
      </c>
      <c r="G108" s="157"/>
      <c r="H108" s="157"/>
      <c r="I108" s="160"/>
      <c r="J108" s="161">
        <f>BK108</f>
        <v>0</v>
      </c>
      <c r="K108" s="157"/>
      <c r="L108" s="162"/>
      <c r="M108" s="163"/>
      <c r="N108" s="164"/>
      <c r="O108" s="164"/>
      <c r="P108" s="165">
        <f>SUM(P109:P110)</f>
        <v>0</v>
      </c>
      <c r="Q108" s="164"/>
      <c r="R108" s="165">
        <f>SUM(R109:R110)</f>
        <v>0</v>
      </c>
      <c r="S108" s="164"/>
      <c r="T108" s="166">
        <f>SUM(T109:T110)</f>
        <v>0</v>
      </c>
      <c r="AR108" s="167" t="s">
        <v>83</v>
      </c>
      <c r="AT108" s="168" t="s">
        <v>74</v>
      </c>
      <c r="AU108" s="168" t="s">
        <v>75</v>
      </c>
      <c r="AY108" s="167" t="s">
        <v>137</v>
      </c>
      <c r="BK108" s="169">
        <f>SUM(BK109:BK110)</f>
        <v>0</v>
      </c>
    </row>
    <row r="109" spans="1:65" s="2" customFormat="1" ht="16.5" customHeight="1">
      <c r="A109" s="33"/>
      <c r="B109" s="34"/>
      <c r="C109" s="172" t="s">
        <v>204</v>
      </c>
      <c r="D109" s="172" t="s">
        <v>140</v>
      </c>
      <c r="E109" s="173" t="s">
        <v>717</v>
      </c>
      <c r="F109" s="174" t="s">
        <v>718</v>
      </c>
      <c r="G109" s="175" t="s">
        <v>197</v>
      </c>
      <c r="H109" s="176">
        <v>25</v>
      </c>
      <c r="I109" s="177"/>
      <c r="J109" s="176">
        <f>ROUND((ROUND(I109,2))*(ROUND(H109,2)),2)</f>
        <v>0</v>
      </c>
      <c r="K109" s="174" t="s">
        <v>280</v>
      </c>
      <c r="L109" s="38"/>
      <c r="M109" s="178" t="s">
        <v>18</v>
      </c>
      <c r="N109" s="179" t="s">
        <v>46</v>
      </c>
      <c r="O109" s="63"/>
      <c r="P109" s="180">
        <f>O109*H109</f>
        <v>0</v>
      </c>
      <c r="Q109" s="180">
        <v>0</v>
      </c>
      <c r="R109" s="180">
        <f>Q109*H109</f>
        <v>0</v>
      </c>
      <c r="S109" s="180">
        <v>0</v>
      </c>
      <c r="T109" s="18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2" t="s">
        <v>145</v>
      </c>
      <c r="AT109" s="182" t="s">
        <v>140</v>
      </c>
      <c r="AU109" s="182" t="s">
        <v>83</v>
      </c>
      <c r="AY109" s="16" t="s">
        <v>137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16" t="s">
        <v>83</v>
      </c>
      <c r="BK109" s="183">
        <f>ROUND((ROUND(I109,2))*(ROUND(H109,2)),2)</f>
        <v>0</v>
      </c>
      <c r="BL109" s="16" t="s">
        <v>145</v>
      </c>
      <c r="BM109" s="182" t="s">
        <v>259</v>
      </c>
    </row>
    <row r="110" spans="1:65" s="2" customFormat="1" ht="19.5">
      <c r="A110" s="33"/>
      <c r="B110" s="34"/>
      <c r="C110" s="35"/>
      <c r="D110" s="191" t="s">
        <v>302</v>
      </c>
      <c r="E110" s="35"/>
      <c r="F110" s="221" t="s">
        <v>719</v>
      </c>
      <c r="G110" s="35"/>
      <c r="H110" s="35"/>
      <c r="I110" s="186"/>
      <c r="J110" s="35"/>
      <c r="K110" s="35"/>
      <c r="L110" s="38"/>
      <c r="M110" s="187"/>
      <c r="N110" s="188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302</v>
      </c>
      <c r="AU110" s="16" t="s">
        <v>83</v>
      </c>
    </row>
    <row r="111" spans="1:65" s="12" customFormat="1" ht="25.9" customHeight="1">
      <c r="B111" s="156"/>
      <c r="C111" s="157"/>
      <c r="D111" s="158" t="s">
        <v>74</v>
      </c>
      <c r="E111" s="159" t="s">
        <v>720</v>
      </c>
      <c r="F111" s="159" t="s">
        <v>721</v>
      </c>
      <c r="G111" s="157"/>
      <c r="H111" s="157"/>
      <c r="I111" s="160"/>
      <c r="J111" s="161">
        <f>BK111</f>
        <v>15000</v>
      </c>
      <c r="K111" s="157"/>
      <c r="L111" s="162"/>
      <c r="M111" s="163"/>
      <c r="N111" s="164"/>
      <c r="O111" s="164"/>
      <c r="P111" s="165">
        <f>SUM(P112:P119)</f>
        <v>0</v>
      </c>
      <c r="Q111" s="164"/>
      <c r="R111" s="165">
        <f>SUM(R112:R119)</f>
        <v>0</v>
      </c>
      <c r="S111" s="164"/>
      <c r="T111" s="166">
        <f>SUM(T112:T119)</f>
        <v>0</v>
      </c>
      <c r="AR111" s="167" t="s">
        <v>83</v>
      </c>
      <c r="AT111" s="168" t="s">
        <v>74</v>
      </c>
      <c r="AU111" s="168" t="s">
        <v>75</v>
      </c>
      <c r="AY111" s="167" t="s">
        <v>137</v>
      </c>
      <c r="BK111" s="169">
        <f>SUM(BK112:BK119)</f>
        <v>15000</v>
      </c>
    </row>
    <row r="112" spans="1:65" s="2" customFormat="1" ht="21.75" customHeight="1">
      <c r="A112" s="33"/>
      <c r="B112" s="34"/>
      <c r="C112" s="172" t="s">
        <v>212</v>
      </c>
      <c r="D112" s="172" t="s">
        <v>140</v>
      </c>
      <c r="E112" s="173" t="s">
        <v>722</v>
      </c>
      <c r="F112" s="174" t="s">
        <v>723</v>
      </c>
      <c r="G112" s="175" t="s">
        <v>463</v>
      </c>
      <c r="H112" s="176">
        <v>1</v>
      </c>
      <c r="I112" s="177"/>
      <c r="J112" s="176">
        <f t="shared" ref="J112:J119" si="0">ROUND((ROUND(I112,2))*(ROUND(H112,2)),2)</f>
        <v>0</v>
      </c>
      <c r="K112" s="174" t="s">
        <v>280</v>
      </c>
      <c r="L112" s="38"/>
      <c r="M112" s="178" t="s">
        <v>18</v>
      </c>
      <c r="N112" s="179" t="s">
        <v>46</v>
      </c>
      <c r="O112" s="63"/>
      <c r="P112" s="180">
        <f t="shared" ref="P112:P119" si="1">O112*H112</f>
        <v>0</v>
      </c>
      <c r="Q112" s="180">
        <v>0</v>
      </c>
      <c r="R112" s="180">
        <f t="shared" ref="R112:R119" si="2">Q112*H112</f>
        <v>0</v>
      </c>
      <c r="S112" s="180">
        <v>0</v>
      </c>
      <c r="T112" s="181">
        <f t="shared" ref="T112:T119" si="3"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2" t="s">
        <v>145</v>
      </c>
      <c r="AT112" s="182" t="s">
        <v>140</v>
      </c>
      <c r="AU112" s="182" t="s">
        <v>83</v>
      </c>
      <c r="AY112" s="16" t="s">
        <v>137</v>
      </c>
      <c r="BE112" s="183">
        <f t="shared" ref="BE112:BE119" si="4">IF(N112="základní",J112,0)</f>
        <v>0</v>
      </c>
      <c r="BF112" s="183">
        <f t="shared" ref="BF112:BF119" si="5">IF(N112="snížená",J112,0)</f>
        <v>0</v>
      </c>
      <c r="BG112" s="183">
        <f t="shared" ref="BG112:BG119" si="6">IF(N112="zákl. přenesená",J112,0)</f>
        <v>0</v>
      </c>
      <c r="BH112" s="183">
        <f t="shared" ref="BH112:BH119" si="7">IF(N112="sníž. přenesená",J112,0)</f>
        <v>0</v>
      </c>
      <c r="BI112" s="183">
        <f t="shared" ref="BI112:BI119" si="8">IF(N112="nulová",J112,0)</f>
        <v>0</v>
      </c>
      <c r="BJ112" s="16" t="s">
        <v>83</v>
      </c>
      <c r="BK112" s="183">
        <f t="shared" ref="BK112:BK119" si="9">ROUND((ROUND(I112,2))*(ROUND(H112,2)),2)</f>
        <v>0</v>
      </c>
      <c r="BL112" s="16" t="s">
        <v>145</v>
      </c>
      <c r="BM112" s="182" t="s">
        <v>270</v>
      </c>
    </row>
    <row r="113" spans="1:65" s="2" customFormat="1" ht="24.2" customHeight="1">
      <c r="A113" s="33"/>
      <c r="B113" s="34"/>
      <c r="C113" s="172" t="s">
        <v>218</v>
      </c>
      <c r="D113" s="172" t="s">
        <v>140</v>
      </c>
      <c r="E113" s="173" t="s">
        <v>724</v>
      </c>
      <c r="F113" s="174" t="s">
        <v>725</v>
      </c>
      <c r="G113" s="175" t="s">
        <v>533</v>
      </c>
      <c r="H113" s="176">
        <v>1</v>
      </c>
      <c r="I113" s="176">
        <v>15000</v>
      </c>
      <c r="J113" s="176">
        <f t="shared" si="0"/>
        <v>15000</v>
      </c>
      <c r="K113" s="174" t="s">
        <v>280</v>
      </c>
      <c r="L113" s="38"/>
      <c r="M113" s="178" t="s">
        <v>18</v>
      </c>
      <c r="N113" s="179" t="s">
        <v>46</v>
      </c>
      <c r="O113" s="63"/>
      <c r="P113" s="180">
        <f t="shared" si="1"/>
        <v>0</v>
      </c>
      <c r="Q113" s="180">
        <v>0</v>
      </c>
      <c r="R113" s="180">
        <f t="shared" si="2"/>
        <v>0</v>
      </c>
      <c r="S113" s="180">
        <v>0</v>
      </c>
      <c r="T113" s="181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2" t="s">
        <v>145</v>
      </c>
      <c r="AT113" s="182" t="s">
        <v>140</v>
      </c>
      <c r="AU113" s="182" t="s">
        <v>83</v>
      </c>
      <c r="AY113" s="16" t="s">
        <v>137</v>
      </c>
      <c r="BE113" s="183">
        <f t="shared" si="4"/>
        <v>15000</v>
      </c>
      <c r="BF113" s="183">
        <f t="shared" si="5"/>
        <v>0</v>
      </c>
      <c r="BG113" s="183">
        <f t="shared" si="6"/>
        <v>0</v>
      </c>
      <c r="BH113" s="183">
        <f t="shared" si="7"/>
        <v>0</v>
      </c>
      <c r="BI113" s="183">
        <f t="shared" si="8"/>
        <v>0</v>
      </c>
      <c r="BJ113" s="16" t="s">
        <v>83</v>
      </c>
      <c r="BK113" s="183">
        <f t="shared" si="9"/>
        <v>15000</v>
      </c>
      <c r="BL113" s="16" t="s">
        <v>145</v>
      </c>
      <c r="BM113" s="182" t="s">
        <v>282</v>
      </c>
    </row>
    <row r="114" spans="1:65" s="2" customFormat="1" ht="16.5" customHeight="1">
      <c r="A114" s="33"/>
      <c r="B114" s="34"/>
      <c r="C114" s="172" t="s">
        <v>223</v>
      </c>
      <c r="D114" s="172" t="s">
        <v>140</v>
      </c>
      <c r="E114" s="173" t="s">
        <v>726</v>
      </c>
      <c r="F114" s="174" t="s">
        <v>727</v>
      </c>
      <c r="G114" s="175" t="s">
        <v>463</v>
      </c>
      <c r="H114" s="176">
        <v>1</v>
      </c>
      <c r="I114" s="177"/>
      <c r="J114" s="176">
        <f t="shared" si="0"/>
        <v>0</v>
      </c>
      <c r="K114" s="174" t="s">
        <v>280</v>
      </c>
      <c r="L114" s="38"/>
      <c r="M114" s="178" t="s">
        <v>18</v>
      </c>
      <c r="N114" s="179" t="s">
        <v>46</v>
      </c>
      <c r="O114" s="63"/>
      <c r="P114" s="180">
        <f t="shared" si="1"/>
        <v>0</v>
      </c>
      <c r="Q114" s="180">
        <v>0</v>
      </c>
      <c r="R114" s="180">
        <f t="shared" si="2"/>
        <v>0</v>
      </c>
      <c r="S114" s="180">
        <v>0</v>
      </c>
      <c r="T114" s="181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2" t="s">
        <v>145</v>
      </c>
      <c r="AT114" s="182" t="s">
        <v>140</v>
      </c>
      <c r="AU114" s="182" t="s">
        <v>83</v>
      </c>
      <c r="AY114" s="16" t="s">
        <v>137</v>
      </c>
      <c r="BE114" s="183">
        <f t="shared" si="4"/>
        <v>0</v>
      </c>
      <c r="BF114" s="183">
        <f t="shared" si="5"/>
        <v>0</v>
      </c>
      <c r="BG114" s="183">
        <f t="shared" si="6"/>
        <v>0</v>
      </c>
      <c r="BH114" s="183">
        <f t="shared" si="7"/>
        <v>0</v>
      </c>
      <c r="BI114" s="183">
        <f t="shared" si="8"/>
        <v>0</v>
      </c>
      <c r="BJ114" s="16" t="s">
        <v>83</v>
      </c>
      <c r="BK114" s="183">
        <f t="shared" si="9"/>
        <v>0</v>
      </c>
      <c r="BL114" s="16" t="s">
        <v>145</v>
      </c>
      <c r="BM114" s="182" t="s">
        <v>291</v>
      </c>
    </row>
    <row r="115" spans="1:65" s="2" customFormat="1" ht="16.5" customHeight="1">
      <c r="A115" s="33"/>
      <c r="B115" s="34"/>
      <c r="C115" s="172" t="s">
        <v>8</v>
      </c>
      <c r="D115" s="172" t="s">
        <v>140</v>
      </c>
      <c r="E115" s="173" t="s">
        <v>728</v>
      </c>
      <c r="F115" s="174" t="s">
        <v>729</v>
      </c>
      <c r="G115" s="175" t="s">
        <v>463</v>
      </c>
      <c r="H115" s="176">
        <v>1</v>
      </c>
      <c r="I115" s="177"/>
      <c r="J115" s="176">
        <f t="shared" si="0"/>
        <v>0</v>
      </c>
      <c r="K115" s="174" t="s">
        <v>280</v>
      </c>
      <c r="L115" s="38"/>
      <c r="M115" s="178" t="s">
        <v>18</v>
      </c>
      <c r="N115" s="179" t="s">
        <v>46</v>
      </c>
      <c r="O115" s="63"/>
      <c r="P115" s="180">
        <f t="shared" si="1"/>
        <v>0</v>
      </c>
      <c r="Q115" s="180">
        <v>0</v>
      </c>
      <c r="R115" s="180">
        <f t="shared" si="2"/>
        <v>0</v>
      </c>
      <c r="S115" s="180">
        <v>0</v>
      </c>
      <c r="T115" s="181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2" t="s">
        <v>145</v>
      </c>
      <c r="AT115" s="182" t="s">
        <v>140</v>
      </c>
      <c r="AU115" s="182" t="s">
        <v>83</v>
      </c>
      <c r="AY115" s="16" t="s">
        <v>137</v>
      </c>
      <c r="BE115" s="183">
        <f t="shared" si="4"/>
        <v>0</v>
      </c>
      <c r="BF115" s="183">
        <f t="shared" si="5"/>
        <v>0</v>
      </c>
      <c r="BG115" s="183">
        <f t="shared" si="6"/>
        <v>0</v>
      </c>
      <c r="BH115" s="183">
        <f t="shared" si="7"/>
        <v>0</v>
      </c>
      <c r="BI115" s="183">
        <f t="shared" si="8"/>
        <v>0</v>
      </c>
      <c r="BJ115" s="16" t="s">
        <v>83</v>
      </c>
      <c r="BK115" s="183">
        <f t="shared" si="9"/>
        <v>0</v>
      </c>
      <c r="BL115" s="16" t="s">
        <v>145</v>
      </c>
      <c r="BM115" s="182" t="s">
        <v>304</v>
      </c>
    </row>
    <row r="116" spans="1:65" s="2" customFormat="1" ht="24.2" customHeight="1">
      <c r="A116" s="33"/>
      <c r="B116" s="34"/>
      <c r="C116" s="172" t="s">
        <v>233</v>
      </c>
      <c r="D116" s="172" t="s">
        <v>140</v>
      </c>
      <c r="E116" s="173" t="s">
        <v>730</v>
      </c>
      <c r="F116" s="174" t="s">
        <v>731</v>
      </c>
      <c r="G116" s="175" t="s">
        <v>463</v>
      </c>
      <c r="H116" s="176">
        <v>1</v>
      </c>
      <c r="I116" s="177"/>
      <c r="J116" s="176">
        <f t="shared" si="0"/>
        <v>0</v>
      </c>
      <c r="K116" s="174" t="s">
        <v>280</v>
      </c>
      <c r="L116" s="38"/>
      <c r="M116" s="178" t="s">
        <v>18</v>
      </c>
      <c r="N116" s="179" t="s">
        <v>46</v>
      </c>
      <c r="O116" s="63"/>
      <c r="P116" s="180">
        <f t="shared" si="1"/>
        <v>0</v>
      </c>
      <c r="Q116" s="180">
        <v>0</v>
      </c>
      <c r="R116" s="180">
        <f t="shared" si="2"/>
        <v>0</v>
      </c>
      <c r="S116" s="180">
        <v>0</v>
      </c>
      <c r="T116" s="181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2" t="s">
        <v>145</v>
      </c>
      <c r="AT116" s="182" t="s">
        <v>140</v>
      </c>
      <c r="AU116" s="182" t="s">
        <v>83</v>
      </c>
      <c r="AY116" s="16" t="s">
        <v>137</v>
      </c>
      <c r="BE116" s="183">
        <f t="shared" si="4"/>
        <v>0</v>
      </c>
      <c r="BF116" s="183">
        <f t="shared" si="5"/>
        <v>0</v>
      </c>
      <c r="BG116" s="183">
        <f t="shared" si="6"/>
        <v>0</v>
      </c>
      <c r="BH116" s="183">
        <f t="shared" si="7"/>
        <v>0</v>
      </c>
      <c r="BI116" s="183">
        <f t="shared" si="8"/>
        <v>0</v>
      </c>
      <c r="BJ116" s="16" t="s">
        <v>83</v>
      </c>
      <c r="BK116" s="183">
        <f t="shared" si="9"/>
        <v>0</v>
      </c>
      <c r="BL116" s="16" t="s">
        <v>145</v>
      </c>
      <c r="BM116" s="182" t="s">
        <v>732</v>
      </c>
    </row>
    <row r="117" spans="1:65" s="2" customFormat="1" ht="16.5" customHeight="1">
      <c r="A117" s="33"/>
      <c r="B117" s="34"/>
      <c r="C117" s="172" t="s">
        <v>240</v>
      </c>
      <c r="D117" s="172" t="s">
        <v>140</v>
      </c>
      <c r="E117" s="173" t="s">
        <v>733</v>
      </c>
      <c r="F117" s="174" t="s">
        <v>734</v>
      </c>
      <c r="G117" s="175" t="s">
        <v>463</v>
      </c>
      <c r="H117" s="176">
        <v>1</v>
      </c>
      <c r="I117" s="177"/>
      <c r="J117" s="176">
        <f t="shared" si="0"/>
        <v>0</v>
      </c>
      <c r="K117" s="174" t="s">
        <v>280</v>
      </c>
      <c r="L117" s="38"/>
      <c r="M117" s="178" t="s">
        <v>18</v>
      </c>
      <c r="N117" s="179" t="s">
        <v>46</v>
      </c>
      <c r="O117" s="63"/>
      <c r="P117" s="180">
        <f t="shared" si="1"/>
        <v>0</v>
      </c>
      <c r="Q117" s="180">
        <v>0</v>
      </c>
      <c r="R117" s="180">
        <f t="shared" si="2"/>
        <v>0</v>
      </c>
      <c r="S117" s="180">
        <v>0</v>
      </c>
      <c r="T117" s="181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2" t="s">
        <v>145</v>
      </c>
      <c r="AT117" s="182" t="s">
        <v>140</v>
      </c>
      <c r="AU117" s="182" t="s">
        <v>83</v>
      </c>
      <c r="AY117" s="16" t="s">
        <v>137</v>
      </c>
      <c r="BE117" s="183">
        <f t="shared" si="4"/>
        <v>0</v>
      </c>
      <c r="BF117" s="183">
        <f t="shared" si="5"/>
        <v>0</v>
      </c>
      <c r="BG117" s="183">
        <f t="shared" si="6"/>
        <v>0</v>
      </c>
      <c r="BH117" s="183">
        <f t="shared" si="7"/>
        <v>0</v>
      </c>
      <c r="BI117" s="183">
        <f t="shared" si="8"/>
        <v>0</v>
      </c>
      <c r="BJ117" s="16" t="s">
        <v>83</v>
      </c>
      <c r="BK117" s="183">
        <f t="shared" si="9"/>
        <v>0</v>
      </c>
      <c r="BL117" s="16" t="s">
        <v>145</v>
      </c>
      <c r="BM117" s="182" t="s">
        <v>314</v>
      </c>
    </row>
    <row r="118" spans="1:65" s="2" customFormat="1" ht="16.5" customHeight="1">
      <c r="A118" s="33"/>
      <c r="B118" s="34"/>
      <c r="C118" s="172" t="s">
        <v>249</v>
      </c>
      <c r="D118" s="172" t="s">
        <v>140</v>
      </c>
      <c r="E118" s="173" t="s">
        <v>735</v>
      </c>
      <c r="F118" s="174" t="s">
        <v>736</v>
      </c>
      <c r="G118" s="175" t="s">
        <v>463</v>
      </c>
      <c r="H118" s="176">
        <v>1</v>
      </c>
      <c r="I118" s="177"/>
      <c r="J118" s="176">
        <f t="shared" si="0"/>
        <v>0</v>
      </c>
      <c r="K118" s="174" t="s">
        <v>280</v>
      </c>
      <c r="L118" s="38"/>
      <c r="M118" s="178" t="s">
        <v>18</v>
      </c>
      <c r="N118" s="179" t="s">
        <v>46</v>
      </c>
      <c r="O118" s="63"/>
      <c r="P118" s="180">
        <f t="shared" si="1"/>
        <v>0</v>
      </c>
      <c r="Q118" s="180">
        <v>0</v>
      </c>
      <c r="R118" s="180">
        <f t="shared" si="2"/>
        <v>0</v>
      </c>
      <c r="S118" s="180">
        <v>0</v>
      </c>
      <c r="T118" s="181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2" t="s">
        <v>145</v>
      </c>
      <c r="AT118" s="182" t="s">
        <v>140</v>
      </c>
      <c r="AU118" s="182" t="s">
        <v>83</v>
      </c>
      <c r="AY118" s="16" t="s">
        <v>137</v>
      </c>
      <c r="BE118" s="183">
        <f t="shared" si="4"/>
        <v>0</v>
      </c>
      <c r="BF118" s="183">
        <f t="shared" si="5"/>
        <v>0</v>
      </c>
      <c r="BG118" s="183">
        <f t="shared" si="6"/>
        <v>0</v>
      </c>
      <c r="BH118" s="183">
        <f t="shared" si="7"/>
        <v>0</v>
      </c>
      <c r="BI118" s="183">
        <f t="shared" si="8"/>
        <v>0</v>
      </c>
      <c r="BJ118" s="16" t="s">
        <v>83</v>
      </c>
      <c r="BK118" s="183">
        <f t="shared" si="9"/>
        <v>0</v>
      </c>
      <c r="BL118" s="16" t="s">
        <v>145</v>
      </c>
      <c r="BM118" s="182" t="s">
        <v>263</v>
      </c>
    </row>
    <row r="119" spans="1:65" s="2" customFormat="1" ht="16.5" customHeight="1">
      <c r="A119" s="33"/>
      <c r="B119" s="34"/>
      <c r="C119" s="172" t="s">
        <v>254</v>
      </c>
      <c r="D119" s="172" t="s">
        <v>140</v>
      </c>
      <c r="E119" s="173" t="s">
        <v>737</v>
      </c>
      <c r="F119" s="174" t="s">
        <v>239</v>
      </c>
      <c r="G119" s="175" t="s">
        <v>463</v>
      </c>
      <c r="H119" s="176">
        <v>1</v>
      </c>
      <c r="I119" s="177"/>
      <c r="J119" s="176">
        <f t="shared" si="0"/>
        <v>0</v>
      </c>
      <c r="K119" s="174" t="s">
        <v>280</v>
      </c>
      <c r="L119" s="38"/>
      <c r="M119" s="178" t="s">
        <v>18</v>
      </c>
      <c r="N119" s="179" t="s">
        <v>46</v>
      </c>
      <c r="O119" s="63"/>
      <c r="P119" s="180">
        <f t="shared" si="1"/>
        <v>0</v>
      </c>
      <c r="Q119" s="180">
        <v>0</v>
      </c>
      <c r="R119" s="180">
        <f t="shared" si="2"/>
        <v>0</v>
      </c>
      <c r="S119" s="180">
        <v>0</v>
      </c>
      <c r="T119" s="181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2" t="s">
        <v>145</v>
      </c>
      <c r="AT119" s="182" t="s">
        <v>140</v>
      </c>
      <c r="AU119" s="182" t="s">
        <v>83</v>
      </c>
      <c r="AY119" s="16" t="s">
        <v>137</v>
      </c>
      <c r="BE119" s="183">
        <f t="shared" si="4"/>
        <v>0</v>
      </c>
      <c r="BF119" s="183">
        <f t="shared" si="5"/>
        <v>0</v>
      </c>
      <c r="BG119" s="183">
        <f t="shared" si="6"/>
        <v>0</v>
      </c>
      <c r="BH119" s="183">
        <f t="shared" si="7"/>
        <v>0</v>
      </c>
      <c r="BI119" s="183">
        <f t="shared" si="8"/>
        <v>0</v>
      </c>
      <c r="BJ119" s="16" t="s">
        <v>83</v>
      </c>
      <c r="BK119" s="183">
        <f t="shared" si="9"/>
        <v>0</v>
      </c>
      <c r="BL119" s="16" t="s">
        <v>145</v>
      </c>
      <c r="BM119" s="182" t="s">
        <v>738</v>
      </c>
    </row>
    <row r="120" spans="1:65" s="12" customFormat="1" ht="25.9" customHeight="1">
      <c r="B120" s="156"/>
      <c r="C120" s="157"/>
      <c r="D120" s="158" t="s">
        <v>74</v>
      </c>
      <c r="E120" s="159" t="s">
        <v>666</v>
      </c>
      <c r="F120" s="159" t="s">
        <v>667</v>
      </c>
      <c r="G120" s="157"/>
      <c r="H120" s="157"/>
      <c r="I120" s="160"/>
      <c r="J120" s="161">
        <f>BK120</f>
        <v>0</v>
      </c>
      <c r="K120" s="157"/>
      <c r="L120" s="162"/>
      <c r="M120" s="163"/>
      <c r="N120" s="164"/>
      <c r="O120" s="164"/>
      <c r="P120" s="165">
        <f>SUM(P121:P122)</f>
        <v>0</v>
      </c>
      <c r="Q120" s="164"/>
      <c r="R120" s="165">
        <f>SUM(R121:R122)</f>
        <v>0</v>
      </c>
      <c r="S120" s="164"/>
      <c r="T120" s="166">
        <f>SUM(T121:T122)</f>
        <v>0</v>
      </c>
      <c r="AR120" s="167" t="s">
        <v>145</v>
      </c>
      <c r="AT120" s="168" t="s">
        <v>74</v>
      </c>
      <c r="AU120" s="168" t="s">
        <v>75</v>
      </c>
      <c r="AY120" s="167" t="s">
        <v>137</v>
      </c>
      <c r="BK120" s="169">
        <f>SUM(BK121:BK122)</f>
        <v>0</v>
      </c>
    </row>
    <row r="121" spans="1:65" s="2" customFormat="1" ht="37.9" customHeight="1">
      <c r="A121" s="33"/>
      <c r="B121" s="34"/>
      <c r="C121" s="172" t="s">
        <v>259</v>
      </c>
      <c r="D121" s="172" t="s">
        <v>140</v>
      </c>
      <c r="E121" s="173" t="s">
        <v>668</v>
      </c>
      <c r="F121" s="174" t="s">
        <v>669</v>
      </c>
      <c r="G121" s="175" t="s">
        <v>670</v>
      </c>
      <c r="H121" s="176">
        <v>4</v>
      </c>
      <c r="I121" s="177"/>
      <c r="J121" s="176">
        <f>ROUND((ROUND(I121,2))*(ROUND(H121,2)),2)</f>
        <v>0</v>
      </c>
      <c r="K121" s="174" t="s">
        <v>144</v>
      </c>
      <c r="L121" s="38"/>
      <c r="M121" s="178" t="s">
        <v>18</v>
      </c>
      <c r="N121" s="179" t="s">
        <v>46</v>
      </c>
      <c r="O121" s="63"/>
      <c r="P121" s="180">
        <f>O121*H121</f>
        <v>0</v>
      </c>
      <c r="Q121" s="180">
        <v>0</v>
      </c>
      <c r="R121" s="180">
        <f>Q121*H121</f>
        <v>0</v>
      </c>
      <c r="S121" s="180">
        <v>0</v>
      </c>
      <c r="T121" s="18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2" t="s">
        <v>671</v>
      </c>
      <c r="AT121" s="182" t="s">
        <v>140</v>
      </c>
      <c r="AU121" s="182" t="s">
        <v>83</v>
      </c>
      <c r="AY121" s="16" t="s">
        <v>137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6" t="s">
        <v>83</v>
      </c>
      <c r="BK121" s="183">
        <f>ROUND((ROUND(I121,2))*(ROUND(H121,2)),2)</f>
        <v>0</v>
      </c>
      <c r="BL121" s="16" t="s">
        <v>671</v>
      </c>
      <c r="BM121" s="182" t="s">
        <v>739</v>
      </c>
    </row>
    <row r="122" spans="1:65" s="2" customFormat="1">
      <c r="A122" s="33"/>
      <c r="B122" s="34"/>
      <c r="C122" s="35"/>
      <c r="D122" s="184" t="s">
        <v>147</v>
      </c>
      <c r="E122" s="35"/>
      <c r="F122" s="185" t="s">
        <v>673</v>
      </c>
      <c r="G122" s="35"/>
      <c r="H122" s="35"/>
      <c r="I122" s="186"/>
      <c r="J122" s="35"/>
      <c r="K122" s="35"/>
      <c r="L122" s="38"/>
      <c r="M122" s="187"/>
      <c r="N122" s="188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147</v>
      </c>
      <c r="AU122" s="16" t="s">
        <v>83</v>
      </c>
    </row>
    <row r="123" spans="1:65" s="12" customFormat="1" ht="25.9" customHeight="1">
      <c r="B123" s="156"/>
      <c r="C123" s="157"/>
      <c r="D123" s="158" t="s">
        <v>74</v>
      </c>
      <c r="E123" s="159" t="s">
        <v>456</v>
      </c>
      <c r="F123" s="159" t="s">
        <v>457</v>
      </c>
      <c r="G123" s="157"/>
      <c r="H123" s="157"/>
      <c r="I123" s="160"/>
      <c r="J123" s="161">
        <f>BK123</f>
        <v>0</v>
      </c>
      <c r="K123" s="157"/>
      <c r="L123" s="162"/>
      <c r="M123" s="163"/>
      <c r="N123" s="164"/>
      <c r="O123" s="164"/>
      <c r="P123" s="165">
        <f>P124</f>
        <v>0</v>
      </c>
      <c r="Q123" s="164"/>
      <c r="R123" s="165">
        <f>R124</f>
        <v>0</v>
      </c>
      <c r="S123" s="164"/>
      <c r="T123" s="166">
        <f>T124</f>
        <v>0</v>
      </c>
      <c r="AR123" s="167" t="s">
        <v>168</v>
      </c>
      <c r="AT123" s="168" t="s">
        <v>74</v>
      </c>
      <c r="AU123" s="168" t="s">
        <v>75</v>
      </c>
      <c r="AY123" s="167" t="s">
        <v>137</v>
      </c>
      <c r="BK123" s="169">
        <f>BK124</f>
        <v>0</v>
      </c>
    </row>
    <row r="124" spans="1:65" s="12" customFormat="1" ht="22.9" customHeight="1">
      <c r="B124" s="156"/>
      <c r="C124" s="157"/>
      <c r="D124" s="158" t="s">
        <v>74</v>
      </c>
      <c r="E124" s="170" t="s">
        <v>488</v>
      </c>
      <c r="F124" s="170" t="s">
        <v>489</v>
      </c>
      <c r="G124" s="157"/>
      <c r="H124" s="157"/>
      <c r="I124" s="160"/>
      <c r="J124" s="171">
        <f>BK124</f>
        <v>0</v>
      </c>
      <c r="K124" s="157"/>
      <c r="L124" s="162"/>
      <c r="M124" s="163"/>
      <c r="N124" s="164"/>
      <c r="O124" s="164"/>
      <c r="P124" s="165">
        <f>SUM(P125:P127)</f>
        <v>0</v>
      </c>
      <c r="Q124" s="164"/>
      <c r="R124" s="165">
        <f>SUM(R125:R127)</f>
        <v>0</v>
      </c>
      <c r="S124" s="164"/>
      <c r="T124" s="166">
        <f>SUM(T125:T127)</f>
        <v>0</v>
      </c>
      <c r="AR124" s="167" t="s">
        <v>168</v>
      </c>
      <c r="AT124" s="168" t="s">
        <v>74</v>
      </c>
      <c r="AU124" s="168" t="s">
        <v>83</v>
      </c>
      <c r="AY124" s="167" t="s">
        <v>137</v>
      </c>
      <c r="BK124" s="169">
        <f>SUM(BK125:BK127)</f>
        <v>0</v>
      </c>
    </row>
    <row r="125" spans="1:65" s="2" customFormat="1" ht="16.5" customHeight="1">
      <c r="A125" s="33"/>
      <c r="B125" s="34"/>
      <c r="C125" s="172" t="s">
        <v>7</v>
      </c>
      <c r="D125" s="172" t="s">
        <v>140</v>
      </c>
      <c r="E125" s="173" t="s">
        <v>740</v>
      </c>
      <c r="F125" s="174" t="s">
        <v>741</v>
      </c>
      <c r="G125" s="175" t="s">
        <v>742</v>
      </c>
      <c r="H125" s="176">
        <v>1</v>
      </c>
      <c r="I125" s="177"/>
      <c r="J125" s="176">
        <f>ROUND((ROUND(I125,2))*(ROUND(H125,2)),2)</f>
        <v>0</v>
      </c>
      <c r="K125" s="174" t="s">
        <v>144</v>
      </c>
      <c r="L125" s="38"/>
      <c r="M125" s="178" t="s">
        <v>18</v>
      </c>
      <c r="N125" s="179" t="s">
        <v>46</v>
      </c>
      <c r="O125" s="63"/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2" t="s">
        <v>464</v>
      </c>
      <c r="AT125" s="182" t="s">
        <v>140</v>
      </c>
      <c r="AU125" s="182" t="s">
        <v>85</v>
      </c>
      <c r="AY125" s="16" t="s">
        <v>137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6" t="s">
        <v>83</v>
      </c>
      <c r="BK125" s="183">
        <f>ROUND((ROUND(I125,2))*(ROUND(H125,2)),2)</f>
        <v>0</v>
      </c>
      <c r="BL125" s="16" t="s">
        <v>464</v>
      </c>
      <c r="BM125" s="182" t="s">
        <v>743</v>
      </c>
    </row>
    <row r="126" spans="1:65" s="2" customFormat="1">
      <c r="A126" s="33"/>
      <c r="B126" s="34"/>
      <c r="C126" s="35"/>
      <c r="D126" s="184" t="s">
        <v>147</v>
      </c>
      <c r="E126" s="35"/>
      <c r="F126" s="185" t="s">
        <v>744</v>
      </c>
      <c r="G126" s="35"/>
      <c r="H126" s="35"/>
      <c r="I126" s="186"/>
      <c r="J126" s="35"/>
      <c r="K126" s="35"/>
      <c r="L126" s="38"/>
      <c r="M126" s="187"/>
      <c r="N126" s="188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147</v>
      </c>
      <c r="AU126" s="16" t="s">
        <v>85</v>
      </c>
    </row>
    <row r="127" spans="1:65" s="2" customFormat="1" ht="29.25">
      <c r="A127" s="33"/>
      <c r="B127" s="34"/>
      <c r="C127" s="35"/>
      <c r="D127" s="191" t="s">
        <v>302</v>
      </c>
      <c r="E127" s="35"/>
      <c r="F127" s="221" t="s">
        <v>659</v>
      </c>
      <c r="G127" s="35"/>
      <c r="H127" s="35"/>
      <c r="I127" s="186"/>
      <c r="J127" s="35"/>
      <c r="K127" s="35"/>
      <c r="L127" s="38"/>
      <c r="M127" s="222"/>
      <c r="N127" s="223"/>
      <c r="O127" s="224"/>
      <c r="P127" s="224"/>
      <c r="Q127" s="224"/>
      <c r="R127" s="224"/>
      <c r="S127" s="224"/>
      <c r="T127" s="225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302</v>
      </c>
      <c r="AU127" s="16" t="s">
        <v>85</v>
      </c>
    </row>
    <row r="128" spans="1:65" s="2" customFormat="1" ht="6.95" customHeight="1">
      <c r="A128" s="33"/>
      <c r="B128" s="46"/>
      <c r="C128" s="47"/>
      <c r="D128" s="47"/>
      <c r="E128" s="47"/>
      <c r="F128" s="47"/>
      <c r="G128" s="47"/>
      <c r="H128" s="47"/>
      <c r="I128" s="47"/>
      <c r="J128" s="47"/>
      <c r="K128" s="47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rBRqLlvS5ZjOzexEe5Uf9G8GU5WzoqcuXpozOwbeL5M8FVbeoKnzY6NOGLMh7bJtL55IVuvki+PbKtRvV1ns5g==" saltValue="UPLrvKsOKZMQV4YffK2G4w==" spinCount="100000" sheet="1" objects="1" scenarios="1"/>
  <autoFilter ref="C86:K127" xr:uid="{00000000-0009-0000-0000-000003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122" r:id="rId1" xr:uid="{00000000-0004-0000-0300-000000000000}"/>
    <hyperlink ref="F126" r:id="rId2" xr:uid="{00000000-0004-0000-0300-000001000000}"/>
  </hyperlinks>
  <pageMargins left="0.39374999999999999" right="0.39374999999999999" top="0.39374999999999999" bottom="0.39374999999999999" header="0" footer="0"/>
  <pageSetup paperSize="9" fitToHeight="100" orientation="portrait" blackAndWhite="1" r:id="rId3"/>
  <headerFooter>
    <oddFooter>&amp;CStrana &amp;P z &amp;N</oddFooter>
  </headerFooter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HeadingPairs>
  <TitlesOfParts>
    <vt:vector size="12" baseType="lpstr">
      <vt:lpstr>Rekapitulace stavby</vt:lpstr>
      <vt:lpstr>D1.1 - Stavba - DP01</vt:lpstr>
      <vt:lpstr>D1.4.2 - Chlazení - DP01</vt:lpstr>
      <vt:lpstr>D1.4.4 - Elektroinstalace...</vt:lpstr>
      <vt:lpstr>'D1.1 - Stavba - DP01'!Print_Area</vt:lpstr>
      <vt:lpstr>'D1.4.2 - Chlazení - DP01'!Print_Area</vt:lpstr>
      <vt:lpstr>'D1.4.4 - Elektroinstalace...'!Print_Area</vt:lpstr>
      <vt:lpstr>'Rekapitulace stavby'!Print_Area</vt:lpstr>
      <vt:lpstr>'D1.1 - Stavba - DP01'!Print_Titles</vt:lpstr>
      <vt:lpstr>'D1.4.2 - Chlazení - DP01'!Print_Titles</vt:lpstr>
      <vt:lpstr>'D1.4.4 - Elektroinstalace...'!Print_Titles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Bohemik Dobříš</cp:lastModifiedBy>
  <dcterms:created xsi:type="dcterms:W3CDTF">2023-12-14T07:42:11Z</dcterms:created>
  <dcterms:modified xsi:type="dcterms:W3CDTF">2023-12-14T23:05:49Z</dcterms:modified>
</cp:coreProperties>
</file>